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P:\merkaz\azrieli\planning_corp\נפתלי שטרנליכט\IR\Materials\2020\Q3 2020\Metrics\Metrics -Q3 2020 - without formulas\"/>
    </mc:Choice>
  </mc:AlternateContent>
  <bookViews>
    <workbookView xWindow="0" yWindow="0" windowWidth="12240" windowHeight="9240" firstSheet="8"/>
  </bookViews>
  <sheets>
    <sheet name="Index" sheetId="1" r:id="rId1"/>
    <sheet name="Group" sheetId="2" r:id="rId2"/>
    <sheet name="Fixed-Line" sheetId="11" r:id="rId3"/>
    <sheet name="Pelephone" sheetId="12" r:id="rId4"/>
    <sheet name="B. Intl" sheetId="13" r:id="rId5"/>
    <sheet name="yes" sheetId="14" r:id="rId6"/>
    <sheet name="Total key subs" sheetId="15" r:id="rId7"/>
    <sheet name="Other income-exp" sheetId="7" r:id="rId8"/>
    <sheet name="Fixed CF Forecast" sheetId="10" r:id="rId9"/>
    <sheet name="KPIs" sheetId="3" r:id="rId10"/>
    <sheet name="Debt Repayments" sheetId="8" r:id="rId11"/>
    <sheet name="Debt Terms" sheetId="9" r:id="rId12"/>
    <sheet name="Glossary " sheetId="4" r:id="rId13"/>
    <sheet name="Dividends" sheetId="6" r:id="rId14"/>
  </sheets>
  <definedNames>
    <definedName name="_ftn1" localSheetId="9">KPIs!$AP$93</definedName>
    <definedName name="_ftn2" localSheetId="9">KPIs!$AP$94</definedName>
    <definedName name="_ftnref1" localSheetId="9">KPIs!$AP$87</definedName>
    <definedName name="_ftnref2" localSheetId="9">KPIs!$AP$88</definedName>
    <definedName name="ProjectName">{"Client Name or Project Name"}</definedName>
    <definedName name="_xlnm.Print_Area" localSheetId="4">'B. Intl'!$A$1:$U$67</definedName>
    <definedName name="_xlnm.Print_Area" localSheetId="10">'Debt Repayments'!$B$1:$F$59</definedName>
    <definedName name="_xlnm.Print_Area" localSheetId="13">Dividends!$A$10:$D$42</definedName>
    <definedName name="_xlnm.Print_Area" localSheetId="8">'Fixed CF Forecast'!$B$1:$E$50</definedName>
    <definedName name="_xlnm.Print_Area" localSheetId="2">'Fixed-Line'!$A$1:$T$104</definedName>
    <definedName name="_xlnm.Print_Area" localSheetId="12">'Glossary '!$A$1:$M$21</definedName>
    <definedName name="_xlnm.Print_Area" localSheetId="1">Group!$A$1:$U$175</definedName>
    <definedName name="_xlnm.Print_Area" localSheetId="0">Index!$A$1:$L$34</definedName>
    <definedName name="_xlnm.Print_Area" localSheetId="9">KPIs!$A$1:$BM$133</definedName>
    <definedName name="_xlnm.Print_Area" localSheetId="7">'Other income-exp'!$A$4:$AJ$36</definedName>
    <definedName name="_xlnm.Print_Area" localSheetId="3">Pelephone!$A$1:$T$66</definedName>
    <definedName name="_xlnm.Print_Area" localSheetId="6">'Total key subs'!$A$1:$O$53</definedName>
    <definedName name="_xlnm.Print_Area" localSheetId="5">yes!$A$1:$T$96</definedName>
    <definedName name="_xlnm.Print_Titles" localSheetId="10">'Debt Repayments'!$1:$6</definedName>
    <definedName name="_xlnm.Print_Titles" localSheetId="13">Dividends!$1:$9</definedName>
    <definedName name="_xlnm.Print_Titles" localSheetId="2">'Fixed-Line'!$1:$4</definedName>
    <definedName name="_xlnm.Print_Titles" localSheetId="1">Group!$1:$5</definedName>
    <definedName name="_xlnm.Print_Titles" localSheetId="9">KPIs!$1:$4</definedName>
    <definedName name="_xlnm.Print_Titles" localSheetId="5">yes!$1:$5</definedName>
    <definedName name="Z_44BC518B_F505_4956_BE42_792973965029_.wvu.PrintArea" localSheetId="12" hidden="1">'Glossary '!$A$1:$M$22</definedName>
    <definedName name="Z_44BC518B_F505_4956_BE42_792973965029_.wvu.PrintArea" localSheetId="1" hidden="1">Group!$A$1:$A$175</definedName>
    <definedName name="Z_44BC518B_F505_4956_BE42_792973965029_.wvu.PrintArea" localSheetId="0" hidden="1">Index!$A$1:$L$33</definedName>
    <definedName name="Z_44BC518B_F505_4956_BE42_792973965029_.wvu.PrintArea" localSheetId="9" hidden="1">KPIs!$A$1:$R$130</definedName>
    <definedName name="Z_44BC518B_F505_4956_BE42_792973965029_.wvu.PrintTitles" localSheetId="1" hidden="1">Group!$1:$5</definedName>
    <definedName name="Z_44BC518B_F505_4956_BE42_792973965029_.wvu.PrintTitles" localSheetId="9" hidden="1">KPIs!$1:$4</definedName>
    <definedName name="Z_67DDFA58_7FF7_4BDB_BFFF_31DB4021D095_.wvu.Cols" localSheetId="1" hidden="1">Group!#REF!,Group!#REF!,Group!#REF!</definedName>
    <definedName name="Z_67DDFA58_7FF7_4BDB_BFFF_31DB4021D095_.wvu.Cols" localSheetId="9" hidden="1">KPIs!$B:$F,KPIs!$H:$K,KPIs!$M:$P</definedName>
    <definedName name="Z_67DDFA58_7FF7_4BDB_BFFF_31DB4021D095_.wvu.PrintArea" localSheetId="12" hidden="1">'Glossary '!$A$1:$M$22</definedName>
    <definedName name="Z_67DDFA58_7FF7_4BDB_BFFF_31DB4021D095_.wvu.PrintArea" localSheetId="1" hidden="1">Group!$A$1:$A$175</definedName>
    <definedName name="Z_67DDFA58_7FF7_4BDB_BFFF_31DB4021D095_.wvu.PrintArea" localSheetId="0" hidden="1">Index!$A$1:$L$33</definedName>
    <definedName name="Z_67DDFA58_7FF7_4BDB_BFFF_31DB4021D095_.wvu.PrintArea" localSheetId="9" hidden="1">KPIs!$A$1:$AD$130</definedName>
    <definedName name="Z_67DDFA58_7FF7_4BDB_BFFF_31DB4021D095_.wvu.PrintTitles" localSheetId="13" hidden="1">Dividends!$1:$9</definedName>
    <definedName name="Z_67DDFA58_7FF7_4BDB_BFFF_31DB4021D095_.wvu.PrintTitles" localSheetId="1" hidden="1">Group!$1:$5</definedName>
    <definedName name="Z_67DDFA58_7FF7_4BDB_BFFF_31DB4021D095_.wvu.PrintTitles" localSheetId="9" hidden="1">KPIs!$1:$4</definedName>
    <definedName name="Z_6A44E415_E6EC_4CA2_8B4C_A374F00F0261_.wvu.PrintArea" localSheetId="12" hidden="1">'Glossary '!$A$1:$M$21</definedName>
    <definedName name="Z_6A44E415_E6EC_4CA2_8B4C_A374F00F0261_.wvu.PrintArea" localSheetId="1" hidden="1">Group!$A$1:$A$175</definedName>
    <definedName name="Z_6A44E415_E6EC_4CA2_8B4C_A374F00F0261_.wvu.PrintArea" localSheetId="0" hidden="1">Index!$A$1:$L$33</definedName>
    <definedName name="Z_6A44E415_E6EC_4CA2_8B4C_A374F00F0261_.wvu.PrintArea" localSheetId="9" hidden="1">KPIs!$A$1:$I$130</definedName>
    <definedName name="Z_6A44E415_E6EC_4CA2_8B4C_A374F00F0261_.wvu.PrintTitles" localSheetId="1" hidden="1">Group!$1:$5</definedName>
    <definedName name="Z_6A44E415_E6EC_4CA2_8B4C_A374F00F0261_.wvu.PrintTitles" localSheetId="9" hidden="1">KPIs!$1:$4</definedName>
    <definedName name="Z_7DC6D345_C4C0_4162_8636_D495A245EBF8_.wvu.Cols" localSheetId="1" hidden="1">Group!#REF!,Group!#REF!,Group!#REF!</definedName>
    <definedName name="Z_7DC6D345_C4C0_4162_8636_D495A245EBF8_.wvu.Cols" localSheetId="9" hidden="1">KPIs!$B:$F,KPIs!$H:$K,KPIs!$M:$P</definedName>
    <definedName name="Z_7DC6D345_C4C0_4162_8636_D495A245EBF8_.wvu.PrintArea" localSheetId="12" hidden="1">'Glossary '!$A$1:$M$22</definedName>
    <definedName name="Z_7DC6D345_C4C0_4162_8636_D495A245EBF8_.wvu.PrintArea" localSheetId="1" hidden="1">Group!$A$1:$A$175</definedName>
    <definedName name="Z_7DC6D345_C4C0_4162_8636_D495A245EBF8_.wvu.PrintArea" localSheetId="0" hidden="1">Index!$A$1:$L$33</definedName>
    <definedName name="Z_7DC6D345_C4C0_4162_8636_D495A245EBF8_.wvu.PrintArea" localSheetId="9" hidden="1">KPIs!$A$1:$AD$130</definedName>
    <definedName name="Z_7DC6D345_C4C0_4162_8636_D495A245EBF8_.wvu.PrintTitles" localSheetId="1" hidden="1">Group!$1:$5</definedName>
    <definedName name="Z_7DC6D345_C4C0_4162_8636_D495A245EBF8_.wvu.PrintTitles" localSheetId="9" hidden="1">KPIs!$1:$4</definedName>
    <definedName name="Z_C32ED439_2914_4073_BFBF_7718D6CFE811_.wvu.PrintArea" localSheetId="12" hidden="1">'Glossary '!$A$1:$M$22</definedName>
    <definedName name="Z_C32ED439_2914_4073_BFBF_7718D6CFE811_.wvu.PrintArea" localSheetId="1" hidden="1">Group!$A$1:$A$175</definedName>
    <definedName name="Z_C32ED439_2914_4073_BFBF_7718D6CFE811_.wvu.PrintArea" localSheetId="0" hidden="1">Index!$A$1:$L$33</definedName>
    <definedName name="Z_C32ED439_2914_4073_BFBF_7718D6CFE811_.wvu.PrintArea" localSheetId="9" hidden="1">KPIs!$A$1:$R$130</definedName>
    <definedName name="Z_C32ED439_2914_4073_BFBF_7718D6CFE811_.wvu.PrintTitles" localSheetId="1" hidden="1">Group!$1:$5</definedName>
    <definedName name="Z_C32ED439_2914_4073_BFBF_7718D6CFE811_.wvu.PrintTitles" localSheetId="9" hidden="1">KPIs!$1:$4</definedName>
    <definedName name="Z_C6BBAF30_1E81_42FB_BA93_01B6813E2C8C_.wvu.PrintArea" localSheetId="12" hidden="1">'Glossary '!$A$1:$M$21</definedName>
    <definedName name="Z_C6BBAF30_1E81_42FB_BA93_01B6813E2C8C_.wvu.PrintArea" localSheetId="1" hidden="1">Group!$A$1:$A$175</definedName>
    <definedName name="Z_C6BBAF30_1E81_42FB_BA93_01B6813E2C8C_.wvu.PrintArea" localSheetId="0" hidden="1">Index!$A$1:$L$33</definedName>
    <definedName name="Z_C6BBAF30_1E81_42FB_BA93_01B6813E2C8C_.wvu.PrintArea" localSheetId="9" hidden="1">KPIs!$A$1:$O$130</definedName>
    <definedName name="Z_C6BBAF30_1E81_42FB_BA93_01B6813E2C8C_.wvu.PrintTitles" localSheetId="1" hidden="1">Group!$1:$5</definedName>
    <definedName name="Z_C6BBAF30_1E81_42FB_BA93_01B6813E2C8C_.wvu.PrintTitles" localSheetId="9" hidden="1">KPIs!$1:$4</definedName>
    <definedName name="Z_F07085DA_2B2D_4BE1_891D_F25D604A092E_.wvu.PrintArea" localSheetId="12" hidden="1">'Glossary '!$A$1:$M$21</definedName>
    <definedName name="Z_F07085DA_2B2D_4BE1_891D_F25D604A092E_.wvu.PrintArea" localSheetId="1" hidden="1">Group!$A$1:$A$175</definedName>
    <definedName name="Z_F07085DA_2B2D_4BE1_891D_F25D604A092E_.wvu.PrintArea" localSheetId="0" hidden="1">Index!$A$1:$L$33</definedName>
    <definedName name="Z_F07085DA_2B2D_4BE1_891D_F25D604A092E_.wvu.PrintArea" localSheetId="9" hidden="1">KPIs!$A$1:$M$130</definedName>
    <definedName name="Z_F07085DA_2B2D_4BE1_891D_F25D604A092E_.wvu.PrintTitles" localSheetId="1" hidden="1">Group!$1:$5</definedName>
    <definedName name="Z_F07085DA_2B2D_4BE1_891D_F25D604A092E_.wvu.PrintTitles" localSheetId="9" hidden="1">KPIs!$1:$4</definedName>
  </definedNames>
  <calcPr calcId="162913"/>
  <customWorkbookViews>
    <customWorkbookView name="Administrator - Personal View" guid="{C6BBAF30-1E81-42FB-BA93-01B6813E2C8C}" mergeInterval="0" personalView="1" maximized="1" windowWidth="1020" windowHeight="569" tabRatio="597" activeSheetId="1"/>
    <customWorkbookView name="Administrator - תצוגה אישית" guid="{F07085DA-2B2D-4BE1-891D-F25D604A092E}" mergeInterval="0" personalView="1" maximized="1" windowWidth="796" windowHeight="371" activeSheetId="2"/>
    <customWorkbookView name="30703826 - תצוגה אישית" guid="{6A44E415-E6EC-4CA2-8B4C-A374F00F0261}" mergeInterval="0" personalView="1" maximized="1" windowWidth="1276" windowHeight="661" activeSheetId="2"/>
    <customWorkbookView name="Erik Knettel - Personal View" guid="{C32ED439-2914-4073-BFBF-7718D6CFE811}" mergeInterval="0" personalView="1" maximized="1" xWindow="1" yWindow="1" windowWidth="1276" windowHeight="559" activeSheetId="4"/>
    <customWorkbookView name="30210485 - תצוגה אישית" guid="{44BC518B-F505-4956-BE42-792973965029}" mergeInterval="0" personalView="1" maximized="1" xWindow="1" yWindow="1" windowWidth="1024" windowHeight="548" activeSheetId="2"/>
    <customWorkbookView name="נפתלי שטרנליכט - חטיבת כספים - Naftali Shternlicht - תצוגה אישית" guid="{7DC6D345-C4C0-4162-8636-D495A245EBF8}" mergeInterval="0" personalView="1" maximized="1" windowWidth="1280" windowHeight="743" tabRatio="675" activeSheetId="2"/>
    <customWorkbookView name="eknettel - Personal View" guid="{67DDFA58-7FF7-4BDB-BFFF-31DB4021D095}" mergeInterval="0" personalView="1" maximized="1" xWindow="1" yWindow="1" windowWidth="1362" windowHeight="538" tabRatio="675" activeSheetId="6"/>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45" i="10" l="1"/>
  <c r="E31" i="10"/>
  <c r="D31" i="10"/>
  <c r="C31" i="10"/>
  <c r="E26" i="14" l="1"/>
  <c r="D26" i="14"/>
  <c r="E19" i="14"/>
  <c r="D19" i="14"/>
  <c r="E16" i="14"/>
  <c r="D16" i="14"/>
  <c r="E13" i="14"/>
  <c r="D13" i="14"/>
  <c r="C39" i="13"/>
  <c r="E39" i="13"/>
  <c r="D39" i="13"/>
  <c r="B39" i="13"/>
  <c r="E50" i="13"/>
  <c r="D50" i="13"/>
  <c r="E37" i="13"/>
  <c r="D37" i="13"/>
  <c r="E34" i="13"/>
  <c r="D34" i="13"/>
  <c r="E29" i="13"/>
  <c r="D29" i="13"/>
  <c r="E26" i="13"/>
  <c r="D26" i="13"/>
  <c r="F40" i="12"/>
  <c r="E40" i="12"/>
  <c r="D40" i="12"/>
  <c r="C40" i="12"/>
  <c r="B40" i="12"/>
  <c r="E60" i="12"/>
  <c r="D60" i="12"/>
  <c r="E55" i="12"/>
  <c r="D55" i="12"/>
  <c r="E52" i="12"/>
  <c r="D52" i="12"/>
  <c r="E49" i="12"/>
  <c r="D49" i="12"/>
  <c r="E44" i="12"/>
  <c r="D44" i="12"/>
  <c r="E38" i="12"/>
  <c r="D38" i="12"/>
  <c r="E35" i="12"/>
  <c r="D35" i="12"/>
  <c r="E30" i="12"/>
  <c r="D30" i="12"/>
  <c r="E27" i="12"/>
  <c r="D27" i="12"/>
  <c r="E24" i="12"/>
  <c r="D24" i="12"/>
  <c r="E15" i="12"/>
  <c r="D15" i="12"/>
  <c r="E12" i="12"/>
  <c r="D12" i="12"/>
  <c r="E102" i="11"/>
  <c r="D102" i="11"/>
  <c r="E99" i="11"/>
  <c r="D99" i="11"/>
  <c r="E96" i="11"/>
  <c r="D96" i="11"/>
  <c r="E93" i="11"/>
  <c r="D93" i="11"/>
  <c r="E90" i="11"/>
  <c r="D90" i="11"/>
  <c r="E87" i="11"/>
  <c r="D87" i="11"/>
  <c r="E61" i="11"/>
  <c r="D61" i="11"/>
  <c r="E46" i="11"/>
  <c r="D46" i="11"/>
  <c r="E43" i="11"/>
  <c r="D43" i="11"/>
  <c r="E40" i="11"/>
  <c r="D40" i="11"/>
  <c r="E35" i="11"/>
  <c r="D35" i="11"/>
  <c r="E32" i="11"/>
  <c r="D32" i="11"/>
  <c r="E23" i="11"/>
  <c r="D23" i="11"/>
  <c r="E20" i="11"/>
  <c r="D20" i="11"/>
  <c r="E17" i="11"/>
  <c r="D17" i="11"/>
  <c r="E14" i="11"/>
  <c r="D14" i="11"/>
  <c r="E11" i="11"/>
  <c r="D11" i="11"/>
  <c r="E81" i="2"/>
  <c r="D81" i="2"/>
  <c r="E75" i="2"/>
  <c r="D75" i="2"/>
  <c r="E66" i="2"/>
  <c r="D66" i="2"/>
  <c r="E63" i="2"/>
  <c r="D63" i="2"/>
  <c r="E60" i="2"/>
  <c r="D60" i="2"/>
  <c r="E57" i="2"/>
  <c r="D57" i="2"/>
  <c r="E54" i="2"/>
  <c r="D54" i="2"/>
  <c r="E51" i="2"/>
  <c r="D51" i="2"/>
  <c r="E48" i="2"/>
  <c r="D48" i="2"/>
  <c r="E32" i="2"/>
  <c r="D32" i="2"/>
  <c r="E29" i="2"/>
  <c r="D29" i="2"/>
  <c r="E26" i="2"/>
  <c r="D26" i="2"/>
  <c r="E23" i="2"/>
  <c r="D23" i="2"/>
  <c r="E16" i="2"/>
  <c r="D16" i="2"/>
  <c r="E13" i="2"/>
  <c r="D13" i="2"/>
  <c r="E40" i="13" l="1"/>
  <c r="D40" i="13"/>
  <c r="F39" i="13" l="1"/>
  <c r="F40" i="13" s="1"/>
  <c r="B83" i="11"/>
  <c r="E83" i="11"/>
  <c r="E84" i="11" s="1"/>
  <c r="D83" i="11"/>
  <c r="C83" i="11"/>
  <c r="D57" i="14"/>
  <c r="E55" i="14"/>
  <c r="D55" i="14"/>
  <c r="C55" i="14"/>
  <c r="B55" i="14"/>
  <c r="D46" i="14"/>
  <c r="E43" i="14"/>
  <c r="E57" i="14" s="1"/>
  <c r="C43" i="14"/>
  <c r="B43" i="14"/>
  <c r="B57" i="14" s="1"/>
  <c r="E41" i="14"/>
  <c r="D41" i="14"/>
  <c r="F40" i="14"/>
  <c r="E34" i="14"/>
  <c r="D34" i="14"/>
  <c r="C34" i="14"/>
  <c r="C56" i="14" s="1"/>
  <c r="B34" i="14"/>
  <c r="E32" i="14"/>
  <c r="F31" i="14"/>
  <c r="D29" i="14"/>
  <c r="F28" i="14"/>
  <c r="F25" i="14"/>
  <c r="F26" i="14" s="1"/>
  <c r="F18" i="14"/>
  <c r="F19" i="14" s="1"/>
  <c r="F15" i="14"/>
  <c r="F16" i="14" s="1"/>
  <c r="F12" i="14"/>
  <c r="F13" i="14" s="1"/>
  <c r="E10" i="14"/>
  <c r="D10" i="14"/>
  <c r="F9" i="14"/>
  <c r="F10" i="14" s="1"/>
  <c r="E64" i="13"/>
  <c r="D64" i="13"/>
  <c r="C64" i="13"/>
  <c r="B64" i="13"/>
  <c r="E52" i="13"/>
  <c r="D52" i="13"/>
  <c r="C52" i="13"/>
  <c r="B52" i="13"/>
  <c r="F49" i="13"/>
  <c r="F36" i="13"/>
  <c r="F33" i="13"/>
  <c r="F34" i="13" s="1"/>
  <c r="F28" i="13"/>
  <c r="F25" i="13"/>
  <c r="F26" i="13" s="1"/>
  <c r="E22" i="13"/>
  <c r="D22" i="13"/>
  <c r="C22" i="13"/>
  <c r="B22" i="13"/>
  <c r="B20" i="13"/>
  <c r="B18" i="13"/>
  <c r="E9" i="13"/>
  <c r="D9" i="13"/>
  <c r="F8" i="13"/>
  <c r="E54" i="12"/>
  <c r="E59" i="12" s="1"/>
  <c r="C54" i="12"/>
  <c r="C59" i="12" s="1"/>
  <c r="D51" i="12"/>
  <c r="D54" i="12" s="1"/>
  <c r="B51" i="12"/>
  <c r="B54" i="12" s="1"/>
  <c r="F48" i="12"/>
  <c r="F49" i="12" s="1"/>
  <c r="E43" i="12"/>
  <c r="E46" i="12" s="1"/>
  <c r="D43" i="12"/>
  <c r="C43" i="12"/>
  <c r="F37" i="12"/>
  <c r="F38" i="12" s="1"/>
  <c r="F34" i="12"/>
  <c r="F35" i="12" s="1"/>
  <c r="F29" i="12"/>
  <c r="F30" i="12" s="1"/>
  <c r="F26" i="12"/>
  <c r="F27" i="12" s="1"/>
  <c r="F23" i="12"/>
  <c r="F24" i="12" s="1"/>
  <c r="B23" i="12"/>
  <c r="F14" i="12"/>
  <c r="F15" i="12" s="1"/>
  <c r="F11" i="12"/>
  <c r="F12" i="12" s="1"/>
  <c r="E8" i="12"/>
  <c r="D8" i="12"/>
  <c r="C8" i="12"/>
  <c r="B8" i="12"/>
  <c r="F101" i="11"/>
  <c r="F98" i="11"/>
  <c r="F95" i="11"/>
  <c r="F92" i="11"/>
  <c r="F93" i="11" s="1"/>
  <c r="F89" i="11"/>
  <c r="F86" i="11"/>
  <c r="F66" i="11"/>
  <c r="E63" i="11"/>
  <c r="D63" i="11"/>
  <c r="C63" i="11"/>
  <c r="C68" i="11" s="1"/>
  <c r="B63" i="11"/>
  <c r="B68" i="11" s="1"/>
  <c r="F60" i="11"/>
  <c r="F61" i="11" s="1"/>
  <c r="E53" i="11"/>
  <c r="D53" i="11"/>
  <c r="C53" i="11"/>
  <c r="C56" i="11" s="1"/>
  <c r="B53" i="11"/>
  <c r="C51" i="11"/>
  <c r="E48" i="11"/>
  <c r="D48" i="11"/>
  <c r="D49" i="11" s="1"/>
  <c r="B48" i="11"/>
  <c r="B51" i="11" s="1"/>
  <c r="F45" i="11"/>
  <c r="F46" i="11" s="1"/>
  <c r="F42" i="11"/>
  <c r="F39" i="11"/>
  <c r="F40" i="11" s="1"/>
  <c r="F37" i="11"/>
  <c r="F34" i="11"/>
  <c r="F31" i="11"/>
  <c r="F32" i="11" s="1"/>
  <c r="F22" i="11"/>
  <c r="F23" i="11" s="1"/>
  <c r="F19" i="11"/>
  <c r="F20" i="11" s="1"/>
  <c r="F16" i="11"/>
  <c r="F13" i="11"/>
  <c r="F10" i="11"/>
  <c r="F11" i="11" s="1"/>
  <c r="E7" i="11"/>
  <c r="D7" i="11"/>
  <c r="C7" i="11"/>
  <c r="B7" i="11"/>
  <c r="E53" i="13" l="1"/>
  <c r="D42" i="13"/>
  <c r="D23" i="13"/>
  <c r="F37" i="13"/>
  <c r="E23" i="13"/>
  <c r="F29" i="13"/>
  <c r="F50" i="13"/>
  <c r="D55" i="13"/>
  <c r="D53" i="13"/>
  <c r="E64" i="11"/>
  <c r="E68" i="11"/>
  <c r="E54" i="11"/>
  <c r="D64" i="11"/>
  <c r="D68" i="11"/>
  <c r="D69" i="11" s="1"/>
  <c r="D84" i="11"/>
  <c r="F14" i="11"/>
  <c r="F90" i="11"/>
  <c r="F43" i="11"/>
  <c r="E49" i="11"/>
  <c r="F87" i="11"/>
  <c r="F102" i="11"/>
  <c r="F35" i="11"/>
  <c r="D54" i="11"/>
  <c r="F99" i="11"/>
  <c r="F17" i="11"/>
  <c r="F96" i="11"/>
  <c r="F83" i="11"/>
  <c r="F84" i="11" s="1"/>
  <c r="F7" i="11"/>
  <c r="F8" i="11" s="1"/>
  <c r="E44" i="14"/>
  <c r="F43" i="14"/>
  <c r="F57" i="14" s="1"/>
  <c r="F52" i="13"/>
  <c r="F53" i="13" s="1"/>
  <c r="E9" i="12"/>
  <c r="B43" i="12"/>
  <c r="B46" i="12" s="1"/>
  <c r="F43" i="12"/>
  <c r="F44" i="12" s="1"/>
  <c r="D9" i="12"/>
  <c r="C73" i="11"/>
  <c r="F63" i="11"/>
  <c r="F48" i="11"/>
  <c r="F49" i="11" s="1"/>
  <c r="D51" i="11"/>
  <c r="B56" i="14"/>
  <c r="B37" i="14"/>
  <c r="F55" i="14"/>
  <c r="F32" i="14"/>
  <c r="D35" i="14"/>
  <c r="F41" i="14"/>
  <c r="D51" i="14"/>
  <c r="D56" i="14"/>
  <c r="F34" i="14"/>
  <c r="C46" i="14"/>
  <c r="C57" i="14"/>
  <c r="D44" i="14"/>
  <c r="E56" i="14"/>
  <c r="E35" i="14"/>
  <c r="B46" i="14"/>
  <c r="E46" i="14"/>
  <c r="F9" i="13"/>
  <c r="B42" i="13"/>
  <c r="C42" i="13"/>
  <c r="D65" i="13"/>
  <c r="D45" i="13"/>
  <c r="E42" i="13"/>
  <c r="E43" i="13" s="1"/>
  <c r="F22" i="13"/>
  <c r="F64" i="13"/>
  <c r="E55" i="13"/>
  <c r="E66" i="13"/>
  <c r="C66" i="13"/>
  <c r="F66" i="13"/>
  <c r="B66" i="13"/>
  <c r="B55" i="13"/>
  <c r="C55" i="13"/>
  <c r="C60" i="13" s="1"/>
  <c r="D66" i="13"/>
  <c r="F8" i="12"/>
  <c r="D59" i="12"/>
  <c r="B63" i="12"/>
  <c r="B19" i="12"/>
  <c r="B21" i="12"/>
  <c r="D63" i="12"/>
  <c r="E63" i="12"/>
  <c r="E65" i="12"/>
  <c r="D65" i="12"/>
  <c r="F51" i="12"/>
  <c r="F52" i="12" s="1"/>
  <c r="F54" i="12"/>
  <c r="F55" i="12" s="1"/>
  <c r="B59" i="12"/>
  <c r="B65" i="12"/>
  <c r="C63" i="12"/>
  <c r="C65" i="12"/>
  <c r="C64" i="12"/>
  <c r="C46" i="12"/>
  <c r="D64" i="12"/>
  <c r="D46" i="12"/>
  <c r="E64" i="12"/>
  <c r="B27" i="11"/>
  <c r="C77" i="11"/>
  <c r="C78" i="11"/>
  <c r="D8" i="11"/>
  <c r="E8" i="11"/>
  <c r="B29" i="11"/>
  <c r="E51" i="11"/>
  <c r="E77" i="11"/>
  <c r="B73" i="11"/>
  <c r="D78" i="11"/>
  <c r="D56" i="11"/>
  <c r="D57" i="11" s="1"/>
  <c r="E78" i="11"/>
  <c r="E56" i="11"/>
  <c r="B77" i="11"/>
  <c r="F53" i="11"/>
  <c r="B78" i="11"/>
  <c r="B56" i="11"/>
  <c r="D77" i="11"/>
  <c r="B79" i="11"/>
  <c r="D79" i="11"/>
  <c r="E79" i="11"/>
  <c r="C79" i="11"/>
  <c r="E60" i="13" l="1"/>
  <c r="E56" i="13"/>
  <c r="F23" i="13"/>
  <c r="D60" i="13"/>
  <c r="D61" i="13" s="1"/>
  <c r="D56" i="13"/>
  <c r="D43" i="13"/>
  <c r="E57" i="11"/>
  <c r="F68" i="11"/>
  <c r="F69" i="11" s="1"/>
  <c r="E69" i="11"/>
  <c r="F54" i="11"/>
  <c r="F64" i="11"/>
  <c r="F77" i="11"/>
  <c r="F60" i="13"/>
  <c r="F61" i="13" s="1"/>
  <c r="F44" i="14"/>
  <c r="B60" i="13"/>
  <c r="F63" i="12"/>
  <c r="F64" i="12"/>
  <c r="B64" i="12"/>
  <c r="F46" i="12"/>
  <c r="F51" i="11"/>
  <c r="F79" i="11"/>
  <c r="F56" i="11"/>
  <c r="F57" i="11" s="1"/>
  <c r="B51" i="14"/>
  <c r="C51" i="14"/>
  <c r="E47" i="14"/>
  <c r="E51" i="14"/>
  <c r="D47" i="14"/>
  <c r="F56" i="14"/>
  <c r="F35" i="14"/>
  <c r="F46" i="14"/>
  <c r="E45" i="13"/>
  <c r="E46" i="13" s="1"/>
  <c r="E65" i="13"/>
  <c r="C65" i="13"/>
  <c r="C45" i="13"/>
  <c r="D46" i="13" s="1"/>
  <c r="B65" i="13"/>
  <c r="B45" i="13"/>
  <c r="F55" i="13"/>
  <c r="F42" i="13"/>
  <c r="F43" i="13" s="1"/>
  <c r="F59" i="12"/>
  <c r="F60" i="12" s="1"/>
  <c r="F65" i="12"/>
  <c r="F9" i="12"/>
  <c r="D73" i="11"/>
  <c r="D74" i="11" s="1"/>
  <c r="E73" i="11"/>
  <c r="E74" i="11" s="1"/>
  <c r="F78" i="11"/>
  <c r="F56" i="13" l="1"/>
  <c r="E61" i="13"/>
  <c r="F51" i="14"/>
  <c r="F52" i="14" s="1"/>
  <c r="F47" i="14"/>
  <c r="E52" i="14"/>
  <c r="F65" i="13"/>
  <c r="F45" i="13"/>
  <c r="F46" i="13" s="1"/>
  <c r="F73" i="11"/>
  <c r="F21" i="8"/>
  <c r="F22" i="8"/>
  <c r="F23" i="8"/>
  <c r="F24" i="8"/>
  <c r="F25" i="8"/>
  <c r="F74" i="11" l="1"/>
  <c r="F26" i="8"/>
  <c r="D45" i="10" l="1"/>
  <c r="C45" i="10"/>
  <c r="C38" i="10"/>
  <c r="C24" i="10"/>
  <c r="C18" i="10"/>
  <c r="C16" i="10"/>
  <c r="C39" i="10" l="1"/>
  <c r="C46" i="10" s="1"/>
  <c r="C19" i="10"/>
  <c r="C25" i="10" s="1"/>
  <c r="C48" i="10" l="1"/>
  <c r="D9" i="10" s="1"/>
  <c r="E38" i="10" l="1"/>
  <c r="D38" i="10"/>
  <c r="E24" i="10"/>
  <c r="D24" i="10"/>
  <c r="E18" i="10"/>
  <c r="D18" i="10"/>
  <c r="E16" i="10"/>
  <c r="D16" i="10"/>
  <c r="D19" i="10" l="1"/>
  <c r="D25" i="10" s="1"/>
  <c r="E19" i="10"/>
  <c r="E25" i="10" s="1"/>
  <c r="D39" i="10"/>
  <c r="D46" i="10" s="1"/>
  <c r="E39" i="10"/>
  <c r="E46" i="10" s="1"/>
  <c r="D48" i="10" l="1"/>
  <c r="E9" i="10" s="1"/>
  <c r="E48" i="10" s="1"/>
  <c r="E54" i="8" l="1"/>
  <c r="E55" i="8"/>
  <c r="E56" i="8"/>
  <c r="E57" i="8"/>
  <c r="E53" i="8"/>
  <c r="D54" i="8"/>
  <c r="D55" i="8"/>
  <c r="D56" i="8"/>
  <c r="D57" i="8"/>
  <c r="C53" i="8"/>
  <c r="D53" i="8"/>
  <c r="C54" i="8"/>
  <c r="C55" i="8"/>
  <c r="C56" i="8"/>
  <c r="C57" i="8"/>
  <c r="F44" i="8"/>
  <c r="F45" i="8"/>
  <c r="F46" i="8"/>
  <c r="F47" i="8"/>
  <c r="F43" i="8"/>
  <c r="F33" i="8"/>
  <c r="F34" i="8"/>
  <c r="F35" i="8"/>
  <c r="F36" i="8"/>
  <c r="F32" i="8"/>
  <c r="F53" i="8" l="1"/>
  <c r="F37" i="8"/>
  <c r="F55" i="8"/>
  <c r="F57" i="8"/>
  <c r="F56" i="8"/>
  <c r="F54" i="8"/>
  <c r="F58" i="8" l="1"/>
  <c r="E58" i="8"/>
  <c r="D58" i="8"/>
  <c r="C58" i="8"/>
  <c r="F48" i="8"/>
  <c r="E48" i="8"/>
  <c r="D48" i="8"/>
  <c r="C48" i="8"/>
  <c r="E37" i="8"/>
  <c r="D37" i="8"/>
  <c r="C37" i="8"/>
  <c r="D26" i="8"/>
  <c r="E26" i="8"/>
  <c r="C26" i="8"/>
  <c r="B170" i="2" l="1"/>
  <c r="F170" i="2"/>
  <c r="E170" i="2"/>
  <c r="D170" i="2"/>
  <c r="C170" i="2"/>
  <c r="BE332" i="7" l="1"/>
  <c r="BE334" i="3"/>
  <c r="B34" i="2" l="1"/>
  <c r="E34" i="2" l="1"/>
  <c r="D34" i="2"/>
  <c r="C34" i="2"/>
  <c r="F34" i="2" l="1"/>
  <c r="V24" i="7" l="1"/>
  <c r="C77" i="2" l="1"/>
  <c r="F166" i="2" l="1"/>
  <c r="F159" i="2"/>
  <c r="F149" i="2"/>
  <c r="F140" i="2"/>
  <c r="F150" i="2" l="1"/>
  <c r="B110" i="2"/>
  <c r="C110" i="2"/>
  <c r="D110" i="2"/>
  <c r="E110" i="2"/>
  <c r="F169" i="2"/>
  <c r="E169" i="2"/>
  <c r="F80" i="2"/>
  <c r="F81" i="2" l="1"/>
  <c r="F171" i="2"/>
  <c r="E171" i="2"/>
  <c r="B44" i="2" l="1"/>
  <c r="E44" i="2"/>
  <c r="D44" i="2"/>
  <c r="C44" i="2"/>
  <c r="D45" i="2" l="1"/>
  <c r="E45" i="2"/>
  <c r="B166" i="2"/>
  <c r="B159" i="2"/>
  <c r="B149" i="2"/>
  <c r="B140" i="2"/>
  <c r="D166" i="2"/>
  <c r="C166" i="2"/>
  <c r="D159" i="2"/>
  <c r="C159" i="2"/>
  <c r="D149" i="2"/>
  <c r="C149" i="2"/>
  <c r="D140" i="2"/>
  <c r="C140" i="2"/>
  <c r="E166" i="2"/>
  <c r="E159" i="2"/>
  <c r="E149" i="2"/>
  <c r="E140" i="2"/>
  <c r="E150" i="2" l="1"/>
  <c r="B150" i="2"/>
  <c r="C150" i="2"/>
  <c r="D150" i="2"/>
  <c r="V32" i="7" l="1"/>
  <c r="V18" i="7"/>
  <c r="F106" i="2"/>
  <c r="F104" i="2"/>
  <c r="F101" i="2"/>
  <c r="F99" i="2"/>
  <c r="F97" i="2"/>
  <c r="F95" i="2"/>
  <c r="F93" i="2"/>
  <c r="F91" i="2"/>
  <c r="F65" i="2"/>
  <c r="F66" i="2" s="1"/>
  <c r="F62" i="2"/>
  <c r="F63" i="2" s="1"/>
  <c r="F59" i="2"/>
  <c r="F60" i="2" s="1"/>
  <c r="F56" i="2"/>
  <c r="F53" i="2"/>
  <c r="F50" i="2"/>
  <c r="F51" i="2" s="1"/>
  <c r="F47" i="2"/>
  <c r="F74" i="2"/>
  <c r="F75" i="2" s="1"/>
  <c r="F41" i="2"/>
  <c r="F31" i="2"/>
  <c r="F32" i="2" s="1"/>
  <c r="F28" i="2"/>
  <c r="F29" i="2" s="1"/>
  <c r="F25" i="2"/>
  <c r="F26" i="2" s="1"/>
  <c r="F22" i="2"/>
  <c r="F23" i="2" s="1"/>
  <c r="F18" i="2"/>
  <c r="F15" i="2"/>
  <c r="F12" i="2"/>
  <c r="F9" i="2"/>
  <c r="F57" i="2" l="1"/>
  <c r="F48" i="2"/>
  <c r="F13" i="2"/>
  <c r="F16" i="2"/>
  <c r="F54" i="2"/>
  <c r="V34" i="7"/>
  <c r="F10" i="2"/>
  <c r="F110" i="2"/>
  <c r="E77" i="2" l="1"/>
  <c r="E83" i="2" l="1"/>
  <c r="E112" i="2"/>
  <c r="U34" i="7" l="1"/>
  <c r="E102" i="2"/>
  <c r="E107" i="2" s="1"/>
  <c r="E35" i="2"/>
  <c r="E10" i="2"/>
  <c r="E38" i="2" l="1"/>
  <c r="E111" i="2"/>
  <c r="E87" i="2" l="1"/>
  <c r="D77" i="2" l="1"/>
  <c r="D78" i="2" l="1"/>
  <c r="E78" i="2"/>
  <c r="D83" i="2"/>
  <c r="D112" i="2"/>
  <c r="E84" i="2" l="1"/>
  <c r="D10" i="2" l="1"/>
  <c r="D102" i="2" l="1"/>
  <c r="D107" i="2" s="1"/>
  <c r="D35" i="2"/>
  <c r="T34" i="7"/>
  <c r="D38" i="2" l="1"/>
  <c r="E36" i="2"/>
  <c r="D111" i="2"/>
  <c r="E39" i="2" l="1"/>
  <c r="C83" i="2"/>
  <c r="C112" i="2"/>
  <c r="F77" i="2"/>
  <c r="D87" i="2"/>
  <c r="F78" i="2" l="1"/>
  <c r="E88" i="2"/>
  <c r="D84" i="2"/>
  <c r="F112" i="2"/>
  <c r="F83" i="2"/>
  <c r="F84" i="2" s="1"/>
  <c r="S34" i="7"/>
  <c r="C102" i="2"/>
  <c r="F44" i="2"/>
  <c r="F45" i="2" s="1"/>
  <c r="C35" i="2"/>
  <c r="C87" i="2"/>
  <c r="D88" i="2" s="1"/>
  <c r="Q24" i="7"/>
  <c r="Q18" i="7"/>
  <c r="B77" i="2"/>
  <c r="B112" i="2" s="1"/>
  <c r="R34" i="7"/>
  <c r="B102" i="2"/>
  <c r="B107" i="2" s="1"/>
  <c r="B35" i="2"/>
  <c r="B38" i="2" s="1"/>
  <c r="B172" i="2" s="1"/>
  <c r="P34" i="7"/>
  <c r="O34" i="7"/>
  <c r="N34" i="7"/>
  <c r="M34" i="7"/>
  <c r="K34" i="7"/>
  <c r="J34" i="7"/>
  <c r="I34" i="7"/>
  <c r="H34" i="7"/>
  <c r="F34" i="7"/>
  <c r="E34" i="7"/>
  <c r="D34" i="7"/>
  <c r="C34" i="7"/>
  <c r="B34" i="7"/>
  <c r="L24" i="7"/>
  <c r="L22" i="7"/>
  <c r="G22" i="7"/>
  <c r="G34" i="7" s="1"/>
  <c r="L18" i="7"/>
  <c r="AK179" i="3"/>
  <c r="AG204" i="3"/>
  <c r="AG207" i="3" s="1"/>
  <c r="O232" i="3"/>
  <c r="T232" i="3"/>
  <c r="T235" i="3" s="1"/>
  <c r="C38" i="2" l="1"/>
  <c r="D39" i="2" s="1"/>
  <c r="D36" i="2"/>
  <c r="F38" i="2"/>
  <c r="F39" i="2" s="1"/>
  <c r="L34" i="7"/>
  <c r="Q34" i="7"/>
  <c r="F102" i="2"/>
  <c r="C107" i="2"/>
  <c r="F107" i="2" s="1"/>
  <c r="F87" i="2"/>
  <c r="F88" i="2" s="1"/>
  <c r="C111" i="2"/>
  <c r="B111" i="2"/>
  <c r="F35" i="2"/>
  <c r="F36" i="2" s="1"/>
  <c r="B83" i="2"/>
  <c r="F111" i="2" l="1"/>
  <c r="B87" i="2"/>
</calcChain>
</file>

<file path=xl/sharedStrings.xml><?xml version="1.0" encoding="utf-8"?>
<sst xmlns="http://schemas.openxmlformats.org/spreadsheetml/2006/main" count="2377" uniqueCount="385">
  <si>
    <t>Q2</t>
  </si>
  <si>
    <t>Q3</t>
  </si>
  <si>
    <t>Q4</t>
  </si>
  <si>
    <t>Pelephone</t>
  </si>
  <si>
    <t>Bezeq The Israel Telecommunication Corp. Limited</t>
  </si>
  <si>
    <t>FY</t>
  </si>
  <si>
    <t xml:space="preserve">Q1 </t>
  </si>
  <si>
    <t>QoQ Change</t>
  </si>
  <si>
    <t>YoY Change</t>
  </si>
  <si>
    <t>EBITDA</t>
  </si>
  <si>
    <t>EBITDA margin</t>
  </si>
  <si>
    <t>Depreciation &amp; amortization</t>
  </si>
  <si>
    <t>Operating cash flow</t>
  </si>
  <si>
    <t>Free cash flow</t>
  </si>
  <si>
    <t>Net debt</t>
  </si>
  <si>
    <t>Bezeq International</t>
  </si>
  <si>
    <t>Revenues</t>
  </si>
  <si>
    <t xml:space="preserve">Number of employees </t>
  </si>
  <si>
    <t>Capex/Sales</t>
  </si>
  <si>
    <t>Ratios</t>
  </si>
  <si>
    <t>yes</t>
  </si>
  <si>
    <t xml:space="preserve">Bezeq Investor Relations </t>
  </si>
  <si>
    <t>For further information:</t>
  </si>
  <si>
    <t>Phone     +9722 539 5441</t>
  </si>
  <si>
    <t>Key Cash Flow Metrics</t>
  </si>
  <si>
    <t>Key Performance Indicators</t>
  </si>
  <si>
    <t>Index of contents</t>
  </si>
  <si>
    <t>Key Income Statement Metrics</t>
  </si>
  <si>
    <t>Shares Outstanding - Diluted</t>
  </si>
  <si>
    <t>ARPU</t>
  </si>
  <si>
    <t>=</t>
  </si>
  <si>
    <t>MOU</t>
  </si>
  <si>
    <t>Net margin</t>
  </si>
  <si>
    <t>Glossary</t>
  </si>
  <si>
    <t>ir@bezeq.co.il</t>
  </si>
  <si>
    <t>N/M</t>
  </si>
  <si>
    <t>N/A</t>
  </si>
  <si>
    <t xml:space="preserve">Ratios </t>
  </si>
  <si>
    <t xml:space="preserve">Total incoming minutes (in millions) </t>
  </si>
  <si>
    <t>Capital expenditures, gross (cash flow)</t>
  </si>
  <si>
    <t>Capital expenditures, net (cash flow)</t>
  </si>
  <si>
    <t xml:space="preserve">N/A </t>
  </si>
  <si>
    <t xml:space="preserve">GLOSSARY </t>
  </si>
  <si>
    <r>
      <t>Free cash flow</t>
    </r>
    <r>
      <rPr>
        <b/>
        <vertAlign val="superscript"/>
        <sz val="10"/>
        <rFont val="Arial"/>
        <family val="2"/>
      </rPr>
      <t xml:space="preserve"> </t>
    </r>
  </si>
  <si>
    <t>Bezeq Fixed-Line</t>
  </si>
  <si>
    <t xml:space="preserve">Q2 </t>
  </si>
  <si>
    <t>Net capital expenditures</t>
  </si>
  <si>
    <t>Average revenue per user</t>
  </si>
  <si>
    <t>Minutes of use</t>
  </si>
  <si>
    <t>Not available</t>
  </si>
  <si>
    <t>Not meaningful</t>
  </si>
  <si>
    <t>Total Revenues</t>
  </si>
  <si>
    <t>Service Revenues</t>
  </si>
  <si>
    <t>Equipment Revenues</t>
  </si>
  <si>
    <t xml:space="preserve">Operating cash flow </t>
  </si>
  <si>
    <t xml:space="preserve">Free cash flow </t>
  </si>
  <si>
    <r>
      <t>Capital expenditures, net (cash flow)</t>
    </r>
    <r>
      <rPr>
        <b/>
        <vertAlign val="superscript"/>
        <sz val="10"/>
        <rFont val="Arial"/>
        <family val="2"/>
      </rPr>
      <t xml:space="preserve"> </t>
    </r>
  </si>
  <si>
    <t xml:space="preserve">Capital expenditures, gross (cash flow) </t>
  </si>
  <si>
    <t>Average broadband speed per subscriber (end of period, Mbps)</t>
  </si>
  <si>
    <t>ARPL</t>
  </si>
  <si>
    <t>Average revenue per line</t>
  </si>
  <si>
    <t>Purchase of property, plant &amp; equipment (PPE), plus investments in intangible assets, less proceeds from the sale of PPE</t>
  </si>
  <si>
    <t xml:space="preserve">ARPU (in NIS) </t>
  </si>
  <si>
    <t xml:space="preserve">Key Income Statement Metrics </t>
  </si>
  <si>
    <t xml:space="preserve">Key Cash Flow Metrics </t>
  </si>
  <si>
    <t>Total outgoing minutes (in millions)</t>
  </si>
  <si>
    <t xml:space="preserve">Total access lines (in 000's) </t>
  </si>
  <si>
    <t xml:space="preserve">ARPL - Voice &amp; fixed fees (in NIS) </t>
  </si>
  <si>
    <t>Salaries</t>
  </si>
  <si>
    <t>Key Income Statement Metrics (Revenues)</t>
  </si>
  <si>
    <t>Operating &amp; general expenses</t>
  </si>
  <si>
    <r>
      <t xml:space="preserve">Bezeq Fixed-Line </t>
    </r>
    <r>
      <rPr>
        <b/>
        <sz val="12"/>
        <rFont val="Arial"/>
        <family val="2"/>
      </rPr>
      <t>(cont'd)</t>
    </r>
  </si>
  <si>
    <t>Interconnect &amp; payments to telecom operators</t>
  </si>
  <si>
    <t>Terminal equipment &amp; materials</t>
  </si>
  <si>
    <t>Maintenance of buildings and sites</t>
  </si>
  <si>
    <t>Services and maintenance by sub-contractors</t>
  </si>
  <si>
    <t xml:space="preserve">Vehicle maintenance </t>
  </si>
  <si>
    <t>Finance expenses (income), net</t>
  </si>
  <si>
    <t>Q1</t>
  </si>
  <si>
    <t xml:space="preserve">Salaries </t>
  </si>
  <si>
    <r>
      <t>Bezeq Group</t>
    </r>
    <r>
      <rPr>
        <b/>
        <sz val="11"/>
        <rFont val="Arial"/>
        <family val="2"/>
      </rPr>
      <t xml:space="preserve"> (cont'd)</t>
    </r>
  </si>
  <si>
    <t>Vehicle maintenance</t>
  </si>
  <si>
    <t>Marketing &amp; general</t>
  </si>
  <si>
    <t>Other operating expenses (income)</t>
  </si>
  <si>
    <t>Dividend History</t>
  </si>
  <si>
    <t>April 16, 2006</t>
  </si>
  <si>
    <t>Dividend per share (NIS)</t>
  </si>
  <si>
    <t>October 30, 2006</t>
  </si>
  <si>
    <t>January 9, 2007</t>
  </si>
  <si>
    <t>February 26, 2007</t>
  </si>
  <si>
    <t>October 15, 2007</t>
  </si>
  <si>
    <t>April 28, 2008</t>
  </si>
  <si>
    <t>October 29, 2008</t>
  </si>
  <si>
    <t>May 24, 2009</t>
  </si>
  <si>
    <t>October 5, 2009</t>
  </si>
  <si>
    <t>May 3, 2010</t>
  </si>
  <si>
    <t>October 7, 2010</t>
  </si>
  <si>
    <t>May 19, 2011</t>
  </si>
  <si>
    <t>October 5, 2011</t>
  </si>
  <si>
    <t>May 21, 2012</t>
  </si>
  <si>
    <t>October 10, 2012</t>
  </si>
  <si>
    <t>May 13, 2013</t>
  </si>
  <si>
    <t>September 15, 2013</t>
  </si>
  <si>
    <t>Bezeq Group Dividends</t>
  </si>
  <si>
    <t>Dividend Distribution date</t>
  </si>
  <si>
    <t>Total Amount (NIS m)</t>
  </si>
  <si>
    <t>Dividend Type</t>
  </si>
  <si>
    <t>Semi-Annual Dividend</t>
  </si>
  <si>
    <t>Special Dividend (1 of 6)</t>
  </si>
  <si>
    <t>Special Dividend (6 of 6)</t>
  </si>
  <si>
    <t>Special Dividend (5 of 6)</t>
  </si>
  <si>
    <t>Special Dividend (4 of 6)</t>
  </si>
  <si>
    <t>Special Dividend (3 of 6)</t>
  </si>
  <si>
    <t>Special Dividend (2 of 6)</t>
  </si>
  <si>
    <t>Special Dividend</t>
  </si>
  <si>
    <t>Number of employees</t>
  </si>
  <si>
    <t>Operating &amp; General Expenses</t>
  </si>
  <si>
    <t>Revenues from Residential Customers</t>
  </si>
  <si>
    <t>Revenues from Business Customers</t>
  </si>
  <si>
    <t>% of total revenues</t>
  </si>
  <si>
    <t>Revenues from Private Customers</t>
  </si>
  <si>
    <t>April 23, 2014</t>
  </si>
  <si>
    <t>Collection fees (royalties)</t>
  </si>
  <si>
    <t>October 2, 2014</t>
  </si>
  <si>
    <t>May 27, 2015</t>
  </si>
  <si>
    <t>-</t>
  </si>
  <si>
    <t>Broadband Internet lines (in 000's)-Wholesale</t>
  </si>
  <si>
    <t>Broadband Internet lines (in 000's)- Total</t>
  </si>
  <si>
    <t>Broadband Internet ARPU (in NIS) - Retail</t>
  </si>
  <si>
    <t>October 26, 2015</t>
  </si>
  <si>
    <t>Market share</t>
  </si>
  <si>
    <t>Market share - Internet</t>
  </si>
  <si>
    <t>Market share - ISP</t>
  </si>
  <si>
    <t>Market share - ILD (Outgoing)</t>
  </si>
  <si>
    <t>Mkt share</t>
  </si>
  <si>
    <t>Market share - telephony (private sector)</t>
  </si>
  <si>
    <t>Churn rate</t>
  </si>
  <si>
    <t xml:space="preserve">Churn rate </t>
  </si>
  <si>
    <t>Market share - telephony (business sector)</t>
  </si>
  <si>
    <t xml:space="preserve">Semi-Annual Dividend </t>
  </si>
  <si>
    <t xml:space="preserve"> </t>
  </si>
  <si>
    <t>Other operating expenses</t>
  </si>
  <si>
    <t>Churn rate  (ISP)</t>
  </si>
  <si>
    <t>Churn rate (telephony)</t>
  </si>
  <si>
    <t>Total changes in assets and liabilities</t>
  </si>
  <si>
    <t>Change in trade &amp; other receivables</t>
  </si>
  <si>
    <t>Change in inventory</t>
  </si>
  <si>
    <t>Change in trade &amp; other payables</t>
  </si>
  <si>
    <t>Change in provisions</t>
  </si>
  <si>
    <t>Change in employee benefits</t>
  </si>
  <si>
    <t>Income tax paid, net</t>
  </si>
  <si>
    <t>Interest paid</t>
  </si>
  <si>
    <t>NIS Millions</t>
  </si>
  <si>
    <t>Bezeq Group</t>
  </si>
  <si>
    <t>Other Operating Expenses (Income), Net</t>
  </si>
  <si>
    <t>Profit from increase to controlling stake in Yes</t>
  </si>
  <si>
    <t>Profit from the sale of shares in Coral Tel Ltd.</t>
  </si>
  <si>
    <t>Profit from the sale of property, plant and equipment (mainly real estate)*</t>
  </si>
  <si>
    <t>Proft from copper sales</t>
  </si>
  <si>
    <t>Provision (cancellation)-contingent liabilities, net</t>
  </si>
  <si>
    <t>Loss from the discontinuation of a software development project</t>
  </si>
  <si>
    <t>Total other operating expenses (income), net</t>
  </si>
  <si>
    <t>* Includes profit from copper sales beginning Q1 2015</t>
  </si>
  <si>
    <t>Key Performance Indicators (KPIs)</t>
  </si>
  <si>
    <t>Dividends</t>
  </si>
  <si>
    <t>October 6, 2016</t>
  </si>
  <si>
    <t>Income taxes</t>
  </si>
  <si>
    <t>The data in this metrics file contains partial information from the public reports of Bezeq under the Israeli Securities Law for which the Hebrew reports can be accessed at the Israeli Securities Authority's website.  The metrics file is a not a substitute for a review of the detailed reports of Bezeq.</t>
  </si>
  <si>
    <t>Change in other liabilities (incl broadcasting rights)</t>
  </si>
  <si>
    <t>Adjusted EBITDA</t>
  </si>
  <si>
    <t>Broadband Internet lines (in 000's) - Retail</t>
  </si>
  <si>
    <t>EBITDA, reported</t>
  </si>
  <si>
    <t xml:space="preserve">Capital expenditures, net </t>
  </si>
  <si>
    <t xml:space="preserve">Content </t>
  </si>
  <si>
    <t>May 29, 2017</t>
  </si>
  <si>
    <t>Average revenue per line (ARPL) (in NIS)</t>
  </si>
  <si>
    <t>QoQ Line change (000's)</t>
  </si>
  <si>
    <t>QoQ subscriber change (000's)</t>
  </si>
  <si>
    <t>October 16, 2017</t>
  </si>
  <si>
    <t>Cash &amp; cash equivalents</t>
  </si>
  <si>
    <t>Investments</t>
  </si>
  <si>
    <t>Trade receivables</t>
  </si>
  <si>
    <t>Other receivables</t>
  </si>
  <si>
    <t>Eurocom DBS Ltd., related party</t>
  </si>
  <si>
    <t>Inventory</t>
  </si>
  <si>
    <t>Total current assets</t>
  </si>
  <si>
    <t>Trade and other receivables</t>
  </si>
  <si>
    <t>Broadcasting rights</t>
  </si>
  <si>
    <t>Fixed assets</t>
  </si>
  <si>
    <t>Intangible assets</t>
  </si>
  <si>
    <t>Deferred tax assets</t>
  </si>
  <si>
    <t>Deferred expenses and non-current investments</t>
  </si>
  <si>
    <t>Total non-current assets</t>
  </si>
  <si>
    <t>Total assets</t>
  </si>
  <si>
    <t>Debentures, loans and borrowings</t>
  </si>
  <si>
    <t>Trade and other payables</t>
  </si>
  <si>
    <t>Current tax liabilities</t>
  </si>
  <si>
    <t>Liability to Eurocom DBS Ltd.</t>
  </si>
  <si>
    <t>Employee benefits</t>
  </si>
  <si>
    <t>Provisions</t>
  </si>
  <si>
    <t>Dividend payable</t>
  </si>
  <si>
    <t>Total current liabilities</t>
  </si>
  <si>
    <t>Total non-current liabilities</t>
  </si>
  <si>
    <t>Total equity</t>
  </si>
  <si>
    <t>Loans and debentures</t>
  </si>
  <si>
    <t>Derivative and other liabilities</t>
  </si>
  <si>
    <t>Deferred tax liabilities</t>
  </si>
  <si>
    <t>Working Capital</t>
  </si>
  <si>
    <t xml:space="preserve">Balance Sheet </t>
  </si>
  <si>
    <t>Proceeds from sale of assets</t>
  </si>
  <si>
    <t xml:space="preserve">Broadband Internet </t>
  </si>
  <si>
    <t xml:space="preserve">Telephony </t>
  </si>
  <si>
    <t xml:space="preserve">Other </t>
  </si>
  <si>
    <t xml:space="preserve">Transmission &amp; data </t>
  </si>
  <si>
    <t>Cloud &amp; digital services</t>
  </si>
  <si>
    <t>Loss from impairment of assets</t>
  </si>
  <si>
    <t>May 10, 2018</t>
  </si>
  <si>
    <t>Funds From Operations (FFO)</t>
  </si>
  <si>
    <t>FFO</t>
  </si>
  <si>
    <t>Operating cash flows less net capital expenditures and lease payments</t>
  </si>
  <si>
    <t>Lease liability</t>
  </si>
  <si>
    <t>Right-of-use assets</t>
  </si>
  <si>
    <t>EBITDA reported</t>
  </si>
  <si>
    <t xml:space="preserve">Lease payments (IFRS 16) </t>
  </si>
  <si>
    <t xml:space="preserve">Cash flow from operating activities less changes in working capital and payments for leases </t>
  </si>
  <si>
    <t>October 10, 2018</t>
  </si>
  <si>
    <t>Investment property</t>
  </si>
  <si>
    <t>Wholesale lines as % of total broadband lines</t>
  </si>
  <si>
    <r>
      <t>Depreciation &amp; amortization</t>
    </r>
    <r>
      <rPr>
        <b/>
        <sz val="8"/>
        <rFont val="Arial"/>
        <family val="2"/>
      </rPr>
      <t xml:space="preserve"> </t>
    </r>
  </si>
  <si>
    <t>Operating profit (loss)</t>
  </si>
  <si>
    <t>Profit from the sale of affiliate</t>
  </si>
  <si>
    <t>Other operating expenses (income), net</t>
  </si>
  <si>
    <t>Net debt / Adjusted EBITDA (ttm)</t>
  </si>
  <si>
    <t>Other (mainly legal claims)</t>
  </si>
  <si>
    <r>
      <t xml:space="preserve">ADJUSTED EBITDA </t>
    </r>
    <r>
      <rPr>
        <b/>
        <sz val="8"/>
        <rFont val="Arial"/>
        <family val="2"/>
      </rPr>
      <t>(excluding other operating income/expenses)</t>
    </r>
  </si>
  <si>
    <t>Depreciation, amortization &amp; impairment</t>
  </si>
  <si>
    <r>
      <t xml:space="preserve">ADJUSTED EBITDA </t>
    </r>
    <r>
      <rPr>
        <b/>
        <sz val="8"/>
        <rFont val="Arial"/>
        <family val="2"/>
      </rPr>
      <t>(excluding other operating income/expenses and one-time impairment)</t>
    </r>
  </si>
  <si>
    <r>
      <t>ADJUSTED NET PROFIT</t>
    </r>
    <r>
      <rPr>
        <b/>
        <sz val="8"/>
        <rFont val="Arial"/>
        <family val="2"/>
      </rPr>
      <t xml:space="preserve"> (excluding other operating income/expenses and one-time impairment)</t>
    </r>
  </si>
  <si>
    <t>Net Debt/Adjusted EBITDA</t>
  </si>
  <si>
    <t xml:space="preserve">Total Subscribers (EOP, in 000's) </t>
  </si>
  <si>
    <t xml:space="preserve">Postpaid Subscribers (EOP, in 000's) </t>
  </si>
  <si>
    <t xml:space="preserve">Prepaid Subscribers (EOP, in 000's) </t>
  </si>
  <si>
    <t xml:space="preserve">Subscribers (EOP, in 000's) </t>
  </si>
  <si>
    <t>TTM</t>
  </si>
  <si>
    <t>Trailing twelve months</t>
  </si>
  <si>
    <t>Earnings Before Interest, taxes, depreciation, amortization and ongoing losses from impairment of fixed and intangible assets</t>
  </si>
  <si>
    <t>and the effect of the adoption of accounting standard IFRS 16</t>
  </si>
  <si>
    <t>Total operating &amp; general expenses</t>
  </si>
  <si>
    <t>Cash and short-term investments</t>
  </si>
  <si>
    <t>Gross debt</t>
  </si>
  <si>
    <t>https://ir.bezeq.co.il</t>
  </si>
  <si>
    <t>yes - Proforma (Excluding Impairment Loss)</t>
  </si>
  <si>
    <t xml:space="preserve">yes - Reported </t>
  </si>
  <si>
    <t xml:space="preserve">Depreciation &amp; amortization </t>
  </si>
  <si>
    <t xml:space="preserve">Total operating &amp; general expenses </t>
  </si>
  <si>
    <t xml:space="preserve">Operating &amp; general expenses </t>
  </si>
  <si>
    <t>Operating, general &amp; impairment expenses</t>
  </si>
  <si>
    <r>
      <t xml:space="preserve">Adjusted EBITDA </t>
    </r>
    <r>
      <rPr>
        <b/>
        <sz val="8"/>
        <rFont val="Arial"/>
        <family val="2"/>
      </rPr>
      <t>(excluding other operating income/expenses)</t>
    </r>
  </si>
  <si>
    <t>Rating Agency</t>
  </si>
  <si>
    <t>Outlook</t>
  </si>
  <si>
    <t>S&amp;P Global Ratings Maalot</t>
  </si>
  <si>
    <t>Midroog</t>
  </si>
  <si>
    <t>Rating</t>
  </si>
  <si>
    <t>First year</t>
  </si>
  <si>
    <t>Second year</t>
  </si>
  <si>
    <t>Third year</t>
  </si>
  <si>
    <t>Fourth year</t>
  </si>
  <si>
    <t>Fifth year and thereafter</t>
  </si>
  <si>
    <t>CPI Linked</t>
  </si>
  <si>
    <t>Unlinked</t>
  </si>
  <si>
    <t xml:space="preserve">Gross Interest Payment </t>
  </si>
  <si>
    <t>Total principal and interest</t>
  </si>
  <si>
    <t>Total</t>
  </si>
  <si>
    <t>Debt Ratings &amp; Repayments</t>
  </si>
  <si>
    <t>Debt Terms</t>
  </si>
  <si>
    <t>Total Debt - Bezeq Fixed-Line</t>
  </si>
  <si>
    <t>ADJUSTED EBITDA</t>
  </si>
  <si>
    <t>Tax asset write-off</t>
  </si>
  <si>
    <t>ADJUSTED NET PROFIT</t>
  </si>
  <si>
    <t>Other operating expenses (income), after tax</t>
  </si>
  <si>
    <t>Assets held for sale</t>
  </si>
  <si>
    <t>Adjusted EBITDA and Adjusted Net Profit Calculations</t>
  </si>
  <si>
    <t>Notes Issued to the Public (Bezeq Fixed-Line)</t>
  </si>
  <si>
    <t>Private Notes and Other Non-Bank Credit (Bezeq Fixed-Line)</t>
  </si>
  <si>
    <t>Credit from Israeli Banks (Bezeq Fixed-Line)</t>
  </si>
  <si>
    <t>BE Router (in thousands)</t>
  </si>
  <si>
    <t>Revenues from Internet services</t>
  </si>
  <si>
    <t>Loss from impairment of Pelephone assets</t>
  </si>
  <si>
    <t>Debt Terms and Repayments</t>
  </si>
  <si>
    <t>Other Income / Expenses</t>
  </si>
  <si>
    <t>EBITDA excluding other operating income/expenses and one-time loss from impairment of assets</t>
  </si>
  <si>
    <t>Adjusted EBITDA in this ratio is EBITDA excluding other income/expenses, one-time loss from impairment of assets</t>
  </si>
  <si>
    <t>NET PROFIT reported</t>
  </si>
  <si>
    <t>Loss from impairment of Bezeq International assets</t>
  </si>
  <si>
    <t>Loss from impairment of assets (yes and Walla)</t>
  </si>
  <si>
    <t>Aa3.il</t>
  </si>
  <si>
    <t>Stable</t>
  </si>
  <si>
    <t>Cash and cash equivalents at the beginning of the period</t>
  </si>
  <si>
    <t>Sources</t>
  </si>
  <si>
    <t>Net cash from operating activities</t>
  </si>
  <si>
    <t>Proceeds from the sale of property, plant and equipment</t>
  </si>
  <si>
    <t>Proceeds from redemption of bank and other deposits</t>
  </si>
  <si>
    <t>Miscellaneous</t>
  </si>
  <si>
    <t>Cash flows from investing activities</t>
  </si>
  <si>
    <t>Cash flows from financing activities</t>
  </si>
  <si>
    <t>Loans from investees</t>
  </si>
  <si>
    <t>Repayment of loans to investees</t>
  </si>
  <si>
    <t>Total cash from investees</t>
  </si>
  <si>
    <t xml:space="preserve">Total </t>
  </si>
  <si>
    <t>Acquisition of fixed assets and investment in intangible assets</t>
  </si>
  <si>
    <t>Investment in bank and other deposits</t>
  </si>
  <si>
    <t>Cash used in investing activities</t>
  </si>
  <si>
    <t>Principal and interest payments on leases</t>
  </si>
  <si>
    <t>Interest payments and other finance expenses</t>
  </si>
  <si>
    <t>Cash used in financing activities</t>
  </si>
  <si>
    <t>Uses</t>
  </si>
  <si>
    <t>Investment in a subsidiary</t>
  </si>
  <si>
    <t>Interest payment</t>
  </si>
  <si>
    <t>Total cash used in investees</t>
  </si>
  <si>
    <t>Cash and cash equivalents at the end of the period</t>
  </si>
  <si>
    <t>TOTAL SOURCES</t>
  </si>
  <si>
    <t>TOTAL USES</t>
  </si>
  <si>
    <t>Fixed-Line Cash Flow Guidance</t>
  </si>
  <si>
    <t>ilAA-</t>
  </si>
  <si>
    <t>Dec 31, 2020</t>
  </si>
  <si>
    <t>Jan 1, 2021-</t>
  </si>
  <si>
    <t>Dec 31, 2021</t>
  </si>
  <si>
    <t>Jan 1, 2022-</t>
  </si>
  <si>
    <t>Dec 31, 2022</t>
  </si>
  <si>
    <t>Bezeq Fixed-Line - Cash Flow Forecast</t>
  </si>
  <si>
    <t>Repayment of public debentures</t>
  </si>
  <si>
    <t>Loans to subsidaries</t>
  </si>
  <si>
    <t>Repayment of loans from subsidiaries</t>
  </si>
  <si>
    <t>In NIS millions</t>
  </si>
  <si>
    <t>Bspot and Be Mesh (in thousands)</t>
  </si>
  <si>
    <t>Earnings Per Share - Diluted (NIS)</t>
  </si>
  <si>
    <t xml:space="preserve">                                      (NIS millions)</t>
  </si>
  <si>
    <r>
      <t xml:space="preserve">Revenues from Voice and Business services </t>
    </r>
    <r>
      <rPr>
        <b/>
        <sz val="8"/>
        <rFont val="Arial"/>
        <family val="2"/>
      </rPr>
      <t>(Data, ICT, PBX)</t>
    </r>
  </si>
  <si>
    <t>Financials (Key Group companies)</t>
  </si>
  <si>
    <r>
      <t xml:space="preserve">ADJUSTED NET PROFIT (LOSS) </t>
    </r>
    <r>
      <rPr>
        <b/>
        <sz val="8"/>
        <rFont val="Arial"/>
        <family val="2"/>
      </rPr>
      <t>(excluding other operating income/expenses and one-time impairment)</t>
    </r>
  </si>
  <si>
    <r>
      <t xml:space="preserve">ADJUSTED NET PROFIT (LOSS) </t>
    </r>
    <r>
      <rPr>
        <b/>
        <sz val="8"/>
        <rFont val="Arial"/>
        <family val="2"/>
      </rPr>
      <t>(excluding other operating income/expenses)</t>
    </r>
  </si>
  <si>
    <t>Net profit (loss) - reported</t>
  </si>
  <si>
    <r>
      <t xml:space="preserve">ADJUSTED NET PROFIT </t>
    </r>
    <r>
      <rPr>
        <b/>
        <sz val="8"/>
        <rFont val="Arial"/>
        <family val="2"/>
      </rPr>
      <t>(excluding other operating income/expenses and one-time impairment)</t>
    </r>
  </si>
  <si>
    <t xml:space="preserve">Bezeq Group </t>
  </si>
  <si>
    <t>Provision (cancellation) for collective agreements at Pelephone, Bezeq International and yes</t>
  </si>
  <si>
    <t>Provision (cancellation) for early retirement agreement - Bezeq Fixed-Line</t>
  </si>
  <si>
    <t>Debenture issuance and new loans</t>
  </si>
  <si>
    <t>Repayment of bank loans</t>
  </si>
  <si>
    <t>Proceeds from settlement agreements</t>
  </si>
  <si>
    <t>Bezeq Facts &amp; Figures Q3 2020</t>
  </si>
  <si>
    <t>Three months ending September 30, 2020</t>
  </si>
  <si>
    <t>Key subsidiary companies (Pelephone, Bezeq International, yes - proforma) - Project Alpha</t>
  </si>
  <si>
    <t>ARPU (in NIS)*</t>
  </si>
  <si>
    <t xml:space="preserve">* In Q1 2020, yes updated its ARPU definition so that ARPU does not include revenue from content sales to external broadcasters. As a result, ARPU data for 2018 and 2019 was adjusted retroactively.
</t>
  </si>
  <si>
    <t>Summary of Financial Undertakings as of September 30, 2020 (based on repayment dates)</t>
  </si>
  <si>
    <t>Banks</t>
  </si>
  <si>
    <t>Fixed</t>
  </si>
  <si>
    <t>Non-bank sources</t>
  </si>
  <si>
    <t>Source</t>
  </si>
  <si>
    <t>Principal</t>
  </si>
  <si>
    <t>(NIS millons)</t>
  </si>
  <si>
    <t>Currency</t>
  </si>
  <si>
    <t>Average</t>
  </si>
  <si>
    <t>Interest Rate</t>
  </si>
  <si>
    <t>Interest</t>
  </si>
  <si>
    <t xml:space="preserve">Type of </t>
  </si>
  <si>
    <t>NIS</t>
  </si>
  <si>
    <t>3.20% - 6.85%</t>
  </si>
  <si>
    <t>in 2019</t>
  </si>
  <si>
    <t xml:space="preserve">Interest Rate Range </t>
  </si>
  <si>
    <t>The following table shows the distribution of long-term debt as of September 30, 2020 (including current maturities):</t>
  </si>
  <si>
    <t>Variable; based on annual Govt short-term loan rate</t>
  </si>
  <si>
    <t>1.43% - 1.54%</t>
  </si>
  <si>
    <t>3.20% - 5.25%</t>
  </si>
  <si>
    <t>1.70% - 3.70%</t>
  </si>
  <si>
    <t>9M</t>
  </si>
  <si>
    <t>Q1*</t>
  </si>
  <si>
    <t>Q2*</t>
  </si>
  <si>
    <t>Restated</t>
  </si>
  <si>
    <t>Oct 1, 2020-</t>
  </si>
  <si>
    <t>*The forecasts for the issuance and repayment of debt as well as the early repayment of bank loans, assumes the continuation of the Company's plan to extend debt maturities in the years 2021-2022. The timing of the early repayments is an estimation and may change between years.</t>
  </si>
  <si>
    <t xml:space="preserve">Loss from impairment of assets </t>
  </si>
  <si>
    <t>Repayment of private debentures and non-bank credit</t>
  </si>
  <si>
    <t>Profit from increase in value of Walla assets</t>
  </si>
  <si>
    <t>*A restatement of Q1-19, Q2-19, Q1-20, Q2-20 Group numbers will be published in the next few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</si>
</sst>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 #,##0.00_ ;_ * \-#,##0.00_ ;_ * &quot;-&quot;??_ ;_ @_ "/>
    <numFmt numFmtId="164" formatCode="0.0"/>
    <numFmt numFmtId="165" formatCode="_ * #,##0_ ;_ * \-#,##0_ ;_ * &quot;-&quot;??_ ;_ @_ "/>
    <numFmt numFmtId="166" formatCode="0.0%"/>
    <numFmt numFmtId="167" formatCode="[$-809]dd\ mmmm\ yyyy;@"/>
    <numFmt numFmtId="168" formatCode="#,##0;\(#,##0\)"/>
    <numFmt numFmtId="169" formatCode="[$-409]mmmm\ d\,\ yyyy;@"/>
    <numFmt numFmtId="170" formatCode="0.0%;\(0.0%\)"/>
    <numFmt numFmtId="171" formatCode="#,##0.00;\(#,##0.00\)"/>
    <numFmt numFmtId="172" formatCode="#,##0.0;\(#,##0.0\)"/>
    <numFmt numFmtId="173" formatCode="#,###&quot;*&quot;;\(#,###&quot;*&quot;\);\-"/>
    <numFmt numFmtId="174" formatCode="#,###&quot;*&quot;;\(#,###\)&quot;*&quot;;\-"/>
  </numFmts>
  <fonts count="54">
    <font>
      <sz val="10"/>
      <name val="Arial"/>
      <charset val="177"/>
    </font>
    <font>
      <sz val="10"/>
      <name val="Arial"/>
      <family val="2"/>
    </font>
    <font>
      <b/>
      <sz val="10"/>
      <name val="Arial"/>
      <family val="2"/>
      <charset val="177"/>
    </font>
    <font>
      <b/>
      <u/>
      <sz val="10"/>
      <name val="Arial"/>
      <family val="2"/>
      <charset val="177"/>
    </font>
    <font>
      <sz val="8"/>
      <name val="Arial"/>
      <family val="2"/>
    </font>
    <font>
      <b/>
      <sz val="10"/>
      <name val="Arial"/>
      <family val="2"/>
    </font>
    <font>
      <sz val="10"/>
      <name val="Arial"/>
      <family val="2"/>
    </font>
    <font>
      <b/>
      <u/>
      <sz val="10"/>
      <name val="Arial"/>
      <family val="2"/>
    </font>
    <font>
      <b/>
      <sz val="12"/>
      <name val="Arial"/>
      <family val="2"/>
    </font>
    <font>
      <b/>
      <sz val="10"/>
      <color indexed="12"/>
      <name val="Arial"/>
      <family val="2"/>
    </font>
    <font>
      <u/>
      <sz val="10"/>
      <color indexed="12"/>
      <name val="Arial"/>
      <family val="2"/>
    </font>
    <font>
      <i/>
      <sz val="8"/>
      <name val="Arial"/>
      <family val="2"/>
    </font>
    <font>
      <i/>
      <sz val="10"/>
      <name val="Arial"/>
      <family val="2"/>
    </font>
    <font>
      <i/>
      <sz val="9"/>
      <name val="Arial"/>
      <family val="2"/>
    </font>
    <font>
      <sz val="10"/>
      <color indexed="20"/>
      <name val="Arial"/>
      <family val="2"/>
    </font>
    <font>
      <u/>
      <sz val="10"/>
      <name val="Arial"/>
      <family val="2"/>
    </font>
    <font>
      <i/>
      <sz val="8"/>
      <name val="Arial"/>
      <family val="2"/>
    </font>
    <font>
      <b/>
      <sz val="10"/>
      <color indexed="20"/>
      <name val="Arial"/>
      <family val="2"/>
    </font>
    <font>
      <sz val="10"/>
      <name val="KPN Sans"/>
      <family val="2"/>
    </font>
    <font>
      <b/>
      <sz val="11"/>
      <name val="KPN Sans"/>
      <family val="2"/>
    </font>
    <font>
      <b/>
      <sz val="10"/>
      <name val="KPN Sans"/>
      <family val="2"/>
    </font>
    <font>
      <b/>
      <i/>
      <sz val="9"/>
      <color indexed="8"/>
      <name val="KPN Arial"/>
      <family val="2"/>
    </font>
    <font>
      <sz val="9"/>
      <name val="KPN Sans"/>
      <family val="2"/>
    </font>
    <font>
      <sz val="9"/>
      <color indexed="8"/>
      <name val="KPN Arial"/>
    </font>
    <font>
      <sz val="10"/>
      <color indexed="8"/>
      <name val="KPN Arial"/>
    </font>
    <font>
      <b/>
      <sz val="20"/>
      <name val="Arial"/>
      <family val="2"/>
    </font>
    <font>
      <b/>
      <sz val="24"/>
      <name val="Arial Narrow"/>
      <family val="2"/>
    </font>
    <font>
      <sz val="10"/>
      <name val="Arial Narrow"/>
      <family val="2"/>
    </font>
    <font>
      <sz val="12"/>
      <name val="Arial Narrow"/>
      <family val="2"/>
    </font>
    <font>
      <b/>
      <u/>
      <sz val="12"/>
      <name val="Arial Narrow"/>
      <family val="2"/>
    </font>
    <font>
      <b/>
      <sz val="12"/>
      <name val="Arial Narrow"/>
      <family val="2"/>
    </font>
    <font>
      <b/>
      <i/>
      <sz val="9"/>
      <name val="Arial"/>
      <family val="2"/>
    </font>
    <font>
      <b/>
      <sz val="16"/>
      <name val="Arial"/>
      <family val="2"/>
    </font>
    <font>
      <i/>
      <sz val="8"/>
      <color indexed="8"/>
      <name val="Arial"/>
      <family val="2"/>
    </font>
    <font>
      <b/>
      <i/>
      <sz val="10"/>
      <name val="Arial"/>
      <family val="2"/>
    </font>
    <font>
      <b/>
      <sz val="18"/>
      <name val="Arial"/>
      <family val="2"/>
    </font>
    <font>
      <sz val="10"/>
      <color indexed="8"/>
      <name val="Arial"/>
      <family val="2"/>
    </font>
    <font>
      <b/>
      <vertAlign val="superscript"/>
      <sz val="10"/>
      <name val="Arial"/>
      <family val="2"/>
    </font>
    <font>
      <vertAlign val="superscript"/>
      <sz val="11"/>
      <name val="Arial"/>
      <family val="2"/>
    </font>
    <font>
      <b/>
      <sz val="8"/>
      <name val="Arial"/>
      <family val="2"/>
    </font>
    <font>
      <vertAlign val="superscript"/>
      <sz val="10"/>
      <name val="Arial"/>
      <family val="2"/>
    </font>
    <font>
      <b/>
      <sz val="11"/>
      <name val="Arial"/>
      <family val="2"/>
    </font>
    <font>
      <b/>
      <sz val="20"/>
      <name val="Arial Narrow"/>
      <family val="2"/>
    </font>
    <font>
      <sz val="12"/>
      <name val="Typograph"/>
      <charset val="177"/>
    </font>
    <font>
      <b/>
      <sz val="9"/>
      <name val="Arial"/>
      <family val="2"/>
    </font>
    <font>
      <sz val="9"/>
      <name val="Arial"/>
      <family val="2"/>
    </font>
    <font>
      <b/>
      <sz val="14"/>
      <name val="Arial"/>
      <family val="2"/>
    </font>
    <font>
      <sz val="10"/>
      <color rgb="FFFF0000"/>
      <name val="Arial"/>
      <family val="2"/>
    </font>
    <font>
      <sz val="10"/>
      <color rgb="FF000000"/>
      <name val="Arial"/>
      <family val="2"/>
    </font>
    <font>
      <b/>
      <sz val="10"/>
      <color rgb="FF000000"/>
      <name val="Arial"/>
      <family val="2"/>
    </font>
    <font>
      <b/>
      <u/>
      <sz val="10"/>
      <color rgb="FF000000"/>
      <name val="Arial"/>
      <family val="2"/>
    </font>
    <font>
      <sz val="11"/>
      <name val="Arial"/>
      <family val="2"/>
    </font>
    <font>
      <b/>
      <sz val="10"/>
      <color rgb="FFCCFFFF"/>
      <name val="Arial"/>
      <family val="2"/>
    </font>
    <font>
      <sz val="10"/>
      <color rgb="FF000000"/>
      <name val="Arial"/>
      <family val="2"/>
      <scheme val="minor"/>
    </font>
  </fonts>
  <fills count="14">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12"/>
        <bgColor indexed="64"/>
      </patternFill>
    </fill>
    <fill>
      <patternFill patternType="solid">
        <fgColor indexed="42"/>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rgb="FFFFFFFF"/>
        <bgColor indexed="64"/>
      </patternFill>
    </fill>
    <fill>
      <patternFill patternType="solid">
        <fgColor rgb="FFC0C0C0"/>
        <bgColor indexed="64"/>
      </patternFill>
    </fill>
    <fill>
      <patternFill patternType="solid">
        <fgColor rgb="FFFFFF00"/>
        <bgColor indexed="64"/>
      </patternFill>
    </fill>
  </fills>
  <borders count="6">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323">
    <xf numFmtId="0" fontId="0" fillId="0" borderId="0" xfId="0"/>
    <xf numFmtId="0" fontId="0" fillId="0" borderId="0" xfId="0" applyBorder="1"/>
    <xf numFmtId="0" fontId="5" fillId="0" borderId="0" xfId="0" applyFont="1"/>
    <xf numFmtId="0" fontId="0" fillId="0" borderId="0" xfId="0" applyFill="1" applyBorder="1"/>
    <xf numFmtId="38" fontId="18" fillId="2" borderId="0" xfId="0" applyNumberFormat="1" applyFont="1" applyFill="1" applyProtection="1"/>
    <xf numFmtId="167" fontId="18" fillId="2" borderId="0" xfId="0" quotePrefix="1" applyNumberFormat="1" applyFont="1" applyFill="1" applyProtection="1"/>
    <xf numFmtId="0" fontId="19" fillId="0" borderId="0" xfId="0" applyFont="1" applyAlignment="1" applyProtection="1">
      <alignment horizontal="left"/>
    </xf>
    <xf numFmtId="38" fontId="20" fillId="2" borderId="0" xfId="0" applyNumberFormat="1" applyFont="1" applyFill="1" applyProtection="1"/>
    <xf numFmtId="0" fontId="21" fillId="0" borderId="0" xfId="0" applyFont="1" applyProtection="1"/>
    <xf numFmtId="38" fontId="22" fillId="2" borderId="0" xfId="0" applyNumberFormat="1" applyFont="1" applyFill="1" applyProtection="1"/>
    <xf numFmtId="0" fontId="23" fillId="0" borderId="0" xfId="0" applyFont="1" applyProtection="1"/>
    <xf numFmtId="0" fontId="24" fillId="0" borderId="0" xfId="0" applyFont="1" applyProtection="1"/>
    <xf numFmtId="0" fontId="10" fillId="0" borderId="0" xfId="3" applyAlignment="1" applyProtection="1"/>
    <xf numFmtId="0" fontId="25" fillId="0" borderId="0" xfId="0" applyFont="1"/>
    <xf numFmtId="38" fontId="18" fillId="2" borderId="0" xfId="0" applyNumberFormat="1" applyFont="1" applyFill="1"/>
    <xf numFmtId="0" fontId="27" fillId="0" borderId="0" xfId="0" applyFont="1"/>
    <xf numFmtId="38" fontId="28" fillId="2" borderId="0" xfId="0" applyNumberFormat="1" applyFont="1" applyFill="1" applyProtection="1"/>
    <xf numFmtId="0" fontId="28" fillId="0" borderId="0" xfId="0" applyFont="1"/>
    <xf numFmtId="38" fontId="29" fillId="2" borderId="0" xfId="0" applyNumberFormat="1" applyFont="1" applyFill="1" applyProtection="1"/>
    <xf numFmtId="49" fontId="30" fillId="2" borderId="0" xfId="0" applyNumberFormat="1" applyFont="1" applyFill="1" applyProtection="1"/>
    <xf numFmtId="0" fontId="0" fillId="3" borderId="0" xfId="0" applyFill="1" applyBorder="1"/>
    <xf numFmtId="0" fontId="0" fillId="3" borderId="0" xfId="0" applyFill="1"/>
    <xf numFmtId="0" fontId="0" fillId="3" borderId="0" xfId="0" applyFill="1" applyAlignment="1">
      <alignment horizontal="center"/>
    </xf>
    <xf numFmtId="166" fontId="11" fillId="3" borderId="0" xfId="0" applyNumberFormat="1" applyFont="1" applyFill="1" applyBorder="1"/>
    <xf numFmtId="0" fontId="0" fillId="0" borderId="0" xfId="0" applyFill="1" applyBorder="1" applyAlignment="1">
      <alignment horizontal="center"/>
    </xf>
    <xf numFmtId="0" fontId="0" fillId="0" borderId="0" xfId="0" applyAlignment="1">
      <alignment horizontal="center"/>
    </xf>
    <xf numFmtId="0" fontId="0" fillId="3" borderId="0" xfId="0" applyFill="1" applyBorder="1" applyAlignment="1"/>
    <xf numFmtId="0" fontId="5" fillId="3" borderId="0" xfId="0" applyFont="1" applyFill="1" applyBorder="1" applyAlignment="1"/>
    <xf numFmtId="0" fontId="5" fillId="3" borderId="0" xfId="0" applyFont="1" applyFill="1"/>
    <xf numFmtId="0" fontId="0" fillId="2" borderId="0" xfId="0" applyFill="1"/>
    <xf numFmtId="0" fontId="2" fillId="2" borderId="0" xfId="0" applyFont="1" applyFill="1" applyBorder="1" applyAlignment="1">
      <alignment horizontal="center"/>
    </xf>
    <xf numFmtId="0" fontId="0" fillId="2" borderId="0" xfId="0" applyFill="1" applyBorder="1"/>
    <xf numFmtId="0" fontId="0" fillId="0" borderId="0" xfId="0" applyFill="1"/>
    <xf numFmtId="0" fontId="32" fillId="3" borderId="0" xfId="0" applyFont="1" applyFill="1" applyBorder="1" applyAlignment="1"/>
    <xf numFmtId="0" fontId="5" fillId="0" borderId="0" xfId="0" applyFont="1" applyFill="1" applyBorder="1"/>
    <xf numFmtId="165" fontId="5" fillId="3" borderId="0" xfId="1" applyNumberFormat="1" applyFont="1" applyFill="1" applyBorder="1"/>
    <xf numFmtId="3" fontId="5" fillId="3" borderId="0" xfId="0" applyNumberFormat="1" applyFont="1" applyFill="1" applyBorder="1"/>
    <xf numFmtId="166" fontId="5" fillId="3" borderId="0" xfId="2" applyNumberFormat="1" applyFont="1" applyFill="1" applyBorder="1"/>
    <xf numFmtId="0" fontId="5" fillId="4" borderId="1" xfId="0" applyFont="1" applyFill="1" applyBorder="1"/>
    <xf numFmtId="0" fontId="0" fillId="4" borderId="1" xfId="0" applyFill="1" applyBorder="1"/>
    <xf numFmtId="0" fontId="9" fillId="4" borderId="1" xfId="0" applyFont="1" applyFill="1" applyBorder="1"/>
    <xf numFmtId="0" fontId="0" fillId="0" borderId="1" xfId="0" applyBorder="1"/>
    <xf numFmtId="0" fontId="12" fillId="5" borderId="1" xfId="0" applyFont="1" applyFill="1" applyBorder="1"/>
    <xf numFmtId="0" fontId="3" fillId="5" borderId="1" xfId="0" applyFont="1" applyFill="1" applyBorder="1" applyAlignment="1">
      <alignment horizontal="center"/>
    </xf>
    <xf numFmtId="0" fontId="0" fillId="5" borderId="1" xfId="0" applyFill="1" applyBorder="1" applyAlignment="1">
      <alignment horizontal="center"/>
    </xf>
    <xf numFmtId="0" fontId="5" fillId="2" borderId="0" xfId="0" applyFont="1" applyFill="1" applyBorder="1" applyAlignment="1">
      <alignment horizontal="center"/>
    </xf>
    <xf numFmtId="0" fontId="5" fillId="2" borderId="0" xfId="0" applyFont="1" applyFill="1"/>
    <xf numFmtId="166" fontId="11" fillId="4" borderId="1" xfId="0" applyNumberFormat="1" applyFont="1" applyFill="1" applyBorder="1"/>
    <xf numFmtId="0" fontId="5" fillId="4" borderId="1" xfId="0" applyFont="1" applyFill="1" applyBorder="1" applyAlignment="1">
      <alignment horizontal="left"/>
    </xf>
    <xf numFmtId="166" fontId="13" fillId="4" borderId="1" xfId="0" applyNumberFormat="1" applyFont="1" applyFill="1" applyBorder="1"/>
    <xf numFmtId="166" fontId="31" fillId="4" borderId="1" xfId="0" applyNumberFormat="1" applyFont="1" applyFill="1" applyBorder="1"/>
    <xf numFmtId="166" fontId="16" fillId="4" borderId="1" xfId="0" applyNumberFormat="1" applyFont="1" applyFill="1" applyBorder="1"/>
    <xf numFmtId="0" fontId="6" fillId="5" borderId="1" xfId="0" applyFont="1" applyFill="1" applyBorder="1"/>
    <xf numFmtId="166" fontId="5" fillId="3" borderId="0" xfId="0" applyNumberFormat="1" applyFont="1" applyFill="1" applyBorder="1"/>
    <xf numFmtId="0" fontId="15" fillId="0" borderId="0" xfId="0" applyFont="1" applyFill="1" applyBorder="1" applyAlignment="1">
      <alignment horizontal="center"/>
    </xf>
    <xf numFmtId="0" fontId="34" fillId="2" borderId="0" xfId="0" applyFont="1" applyFill="1" applyBorder="1" applyAlignment="1">
      <alignment horizontal="right"/>
    </xf>
    <xf numFmtId="0" fontId="0" fillId="3" borderId="2" xfId="0" applyFill="1" applyBorder="1" applyAlignment="1">
      <alignment horizontal="center"/>
    </xf>
    <xf numFmtId="0" fontId="3" fillId="3" borderId="2" xfId="0" applyFont="1" applyFill="1" applyBorder="1" applyAlignment="1">
      <alignment horizontal="center"/>
    </xf>
    <xf numFmtId="0" fontId="0" fillId="3" borderId="3" xfId="0" applyFill="1" applyBorder="1"/>
    <xf numFmtId="0" fontId="9" fillId="3" borderId="3" xfId="0" applyFont="1" applyFill="1" applyBorder="1"/>
    <xf numFmtId="165" fontId="5" fillId="3" borderId="0" xfId="1" applyNumberFormat="1" applyFont="1" applyFill="1" applyBorder="1" applyAlignment="1">
      <alignment horizontal="right"/>
    </xf>
    <xf numFmtId="43" fontId="5" fillId="3" borderId="0" xfId="0" applyNumberFormat="1" applyFont="1" applyFill="1"/>
    <xf numFmtId="165" fontId="5" fillId="3" borderId="0" xfId="1" applyNumberFormat="1" applyFont="1" applyFill="1"/>
    <xf numFmtId="0" fontId="8" fillId="2" borderId="0" xfId="0" applyFont="1" applyFill="1" applyAlignment="1">
      <alignment horizontal="center"/>
    </xf>
    <xf numFmtId="10" fontId="0" fillId="0" borderId="0" xfId="0" applyNumberFormat="1"/>
    <xf numFmtId="0" fontId="5" fillId="2" borderId="0" xfId="0" applyFont="1" applyFill="1" applyBorder="1"/>
    <xf numFmtId="165" fontId="5" fillId="2" borderId="0" xfId="1" applyNumberFormat="1" applyFont="1" applyFill="1" applyBorder="1"/>
    <xf numFmtId="0" fontId="11" fillId="2" borderId="0" xfId="0" applyFont="1" applyFill="1" applyBorder="1" applyAlignment="1">
      <alignment horizontal="right"/>
    </xf>
    <xf numFmtId="166" fontId="11" fillId="2" borderId="0" xfId="2" applyNumberFormat="1" applyFont="1" applyFill="1" applyBorder="1"/>
    <xf numFmtId="166" fontId="11" fillId="2" borderId="0" xfId="0" applyNumberFormat="1" applyFont="1" applyFill="1" applyBorder="1"/>
    <xf numFmtId="43" fontId="5" fillId="2" borderId="0" xfId="1" applyNumberFormat="1" applyFont="1" applyFill="1" applyBorder="1" applyAlignment="1">
      <alignment horizontal="right"/>
    </xf>
    <xf numFmtId="43" fontId="5" fillId="2" borderId="0" xfId="1" applyNumberFormat="1" applyFont="1" applyFill="1" applyBorder="1"/>
    <xf numFmtId="165" fontId="5" fillId="2" borderId="0" xfId="1" applyNumberFormat="1" applyFont="1" applyFill="1" applyBorder="1" applyAlignment="1">
      <alignment horizontal="right"/>
    </xf>
    <xf numFmtId="165" fontId="5" fillId="2" borderId="0" xfId="0" applyNumberFormat="1" applyFont="1" applyFill="1"/>
    <xf numFmtId="166" fontId="5" fillId="2" borderId="0" xfId="0" applyNumberFormat="1" applyFont="1" applyFill="1" applyBorder="1"/>
    <xf numFmtId="0" fontId="5" fillId="2" borderId="0" xfId="0" applyFont="1" applyFill="1" applyBorder="1" applyAlignment="1">
      <alignment horizontal="left"/>
    </xf>
    <xf numFmtId="165" fontId="11" fillId="2" borderId="0" xfId="1" applyNumberFormat="1" applyFont="1" applyFill="1" applyBorder="1" applyAlignment="1">
      <alignment horizontal="right"/>
    </xf>
    <xf numFmtId="164" fontId="5" fillId="2" borderId="0" xfId="0" applyNumberFormat="1" applyFont="1" applyFill="1" applyBorder="1"/>
    <xf numFmtId="0" fontId="16" fillId="2" borderId="0" xfId="0" applyFont="1" applyFill="1" applyBorder="1" applyAlignment="1">
      <alignment horizontal="right"/>
    </xf>
    <xf numFmtId="166" fontId="11" fillId="2" borderId="0" xfId="0" applyNumberFormat="1" applyFont="1" applyFill="1" applyBorder="1" applyAlignment="1">
      <alignment horizontal="right"/>
    </xf>
    <xf numFmtId="0" fontId="33" fillId="2" borderId="0" xfId="0" applyFont="1" applyFill="1" applyBorder="1" applyAlignment="1">
      <alignment horizontal="right"/>
    </xf>
    <xf numFmtId="166" fontId="11" fillId="2" borderId="0" xfId="2" applyNumberFormat="1" applyFont="1" applyFill="1" applyBorder="1" applyAlignment="1">
      <alignment horizontal="right"/>
    </xf>
    <xf numFmtId="0" fontId="17" fillId="2" borderId="0" xfId="0" applyFont="1" applyFill="1" applyBorder="1"/>
    <xf numFmtId="0" fontId="14" fillId="2" borderId="0" xfId="0" applyFont="1" applyFill="1" applyBorder="1"/>
    <xf numFmtId="3" fontId="5" fillId="2" borderId="0" xfId="0" applyNumberFormat="1" applyFont="1" applyFill="1" applyBorder="1"/>
    <xf numFmtId="0" fontId="5" fillId="2" borderId="0" xfId="0" applyFont="1" applyFill="1" applyBorder="1" applyAlignment="1">
      <alignment wrapText="1"/>
    </xf>
    <xf numFmtId="166" fontId="5" fillId="2" borderId="0" xfId="2" applyNumberFormat="1" applyFont="1" applyFill="1" applyBorder="1"/>
    <xf numFmtId="165" fontId="5" fillId="3" borderId="0" xfId="0" applyNumberFormat="1" applyFont="1" applyFill="1" applyBorder="1" applyAlignment="1"/>
    <xf numFmtId="166" fontId="11" fillId="3" borderId="0" xfId="0" applyNumberFormat="1" applyFont="1" applyFill="1" applyBorder="1" applyAlignment="1">
      <alignment horizontal="right"/>
    </xf>
    <xf numFmtId="0" fontId="38" fillId="5" borderId="1" xfId="0" applyFont="1" applyFill="1" applyBorder="1"/>
    <xf numFmtId="0" fontId="4" fillId="2" borderId="0" xfId="0" applyFont="1" applyFill="1" applyBorder="1" applyAlignment="1">
      <alignment horizontal="left"/>
    </xf>
    <xf numFmtId="166" fontId="0" fillId="4" borderId="1" xfId="0" applyNumberFormat="1" applyFill="1" applyBorder="1"/>
    <xf numFmtId="165" fontId="5" fillId="3" borderId="0" xfId="0" applyNumberFormat="1" applyFont="1" applyFill="1"/>
    <xf numFmtId="3" fontId="11" fillId="3" borderId="0" xfId="0" applyNumberFormat="1" applyFont="1" applyFill="1" applyBorder="1" applyAlignment="1">
      <alignment horizontal="right"/>
    </xf>
    <xf numFmtId="164" fontId="5" fillId="3" borderId="0" xfId="0" applyNumberFormat="1" applyFont="1" applyFill="1" applyBorder="1"/>
    <xf numFmtId="164" fontId="5" fillId="3" borderId="0" xfId="0" applyNumberFormat="1" applyFont="1" applyFill="1" applyBorder="1" applyAlignment="1"/>
    <xf numFmtId="0" fontId="11" fillId="3" borderId="0" xfId="0" applyFont="1" applyFill="1" applyBorder="1" applyAlignment="1">
      <alignment horizontal="right"/>
    </xf>
    <xf numFmtId="2" fontId="5" fillId="2" borderId="0" xfId="0" applyNumberFormat="1" applyFont="1" applyFill="1" applyBorder="1" applyAlignment="1">
      <alignment wrapText="1"/>
    </xf>
    <xf numFmtId="0" fontId="0" fillId="0" borderId="0" xfId="0" applyAlignment="1" applyProtection="1">
      <protection locked="0"/>
    </xf>
    <xf numFmtId="0" fontId="0" fillId="2" borderId="0" xfId="0" applyFill="1" applyAlignment="1" applyProtection="1">
      <protection locked="0"/>
    </xf>
    <xf numFmtId="0" fontId="0" fillId="2" borderId="0" xfId="0" applyFill="1" applyBorder="1" applyAlignment="1" applyProtection="1">
      <protection locked="0"/>
    </xf>
    <xf numFmtId="0" fontId="0" fillId="0" borderId="0" xfId="0" applyFill="1" applyBorder="1" applyAlignment="1" applyProtection="1">
      <protection locked="0"/>
    </xf>
    <xf numFmtId="0" fontId="12" fillId="5" borderId="1" xfId="0" applyFont="1" applyFill="1" applyBorder="1" applyAlignment="1" applyProtection="1">
      <protection locked="0"/>
    </xf>
    <xf numFmtId="0" fontId="3" fillId="5" borderId="1"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7" fillId="2" borderId="0" xfId="0" applyFont="1" applyFill="1" applyAlignment="1" applyProtection="1">
      <protection locked="0"/>
    </xf>
    <xf numFmtId="0" fontId="5" fillId="6" borderId="1" xfId="0" applyFont="1" applyFill="1" applyBorder="1" applyAlignment="1" applyProtection="1">
      <protection locked="0"/>
    </xf>
    <xf numFmtId="0" fontId="6" fillId="6" borderId="1" xfId="0" applyFont="1" applyFill="1" applyBorder="1" applyAlignment="1" applyProtection="1">
      <protection locked="0"/>
    </xf>
    <xf numFmtId="0" fontId="36" fillId="0" borderId="0" xfId="0" applyFont="1" applyAlignment="1" applyProtection="1">
      <alignment horizontal="left"/>
      <protection locked="0"/>
    </xf>
    <xf numFmtId="0" fontId="5" fillId="2" borderId="0" xfId="0" applyFont="1" applyFill="1" applyAlignment="1" applyProtection="1">
      <protection locked="0"/>
    </xf>
    <xf numFmtId="165" fontId="11" fillId="0" borderId="0" xfId="1" applyNumberFormat="1" applyFont="1" applyBorder="1" applyAlignment="1" applyProtection="1">
      <alignment horizontal="right" vertical="center"/>
      <protection locked="0"/>
    </xf>
    <xf numFmtId="0" fontId="4" fillId="0" borderId="0" xfId="0" applyFont="1" applyAlignment="1" applyProtection="1">
      <protection locked="0"/>
    </xf>
    <xf numFmtId="9" fontId="11" fillId="2" borderId="0" xfId="0" applyNumberFormat="1" applyFont="1" applyFill="1" applyBorder="1" applyAlignment="1">
      <alignment horizontal="right"/>
    </xf>
    <xf numFmtId="10" fontId="0" fillId="0" borderId="0" xfId="0" applyNumberFormat="1" applyFill="1" applyBorder="1" applyAlignment="1" applyProtection="1">
      <protection locked="0"/>
    </xf>
    <xf numFmtId="10" fontId="0" fillId="0" borderId="0" xfId="0" applyNumberFormat="1" applyBorder="1"/>
    <xf numFmtId="165" fontId="11" fillId="3" borderId="0" xfId="1" applyNumberFormat="1" applyFont="1" applyFill="1" applyBorder="1" applyAlignment="1">
      <alignment horizontal="right"/>
    </xf>
    <xf numFmtId="166" fontId="5" fillId="0" borderId="0" xfId="0" applyNumberFormat="1" applyFont="1" applyFill="1" applyBorder="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xf numFmtId="0" fontId="5" fillId="0" borderId="3" xfId="0" applyFont="1" applyBorder="1" applyAlignment="1" applyProtection="1">
      <protection locked="0"/>
    </xf>
    <xf numFmtId="0" fontId="5" fillId="2" borderId="3" xfId="0" applyFont="1" applyFill="1" applyBorder="1" applyAlignment="1" applyProtection="1">
      <protection locked="0"/>
    </xf>
    <xf numFmtId="0" fontId="5" fillId="0" borderId="3" xfId="0" applyFont="1" applyFill="1" applyBorder="1" applyAlignment="1" applyProtection="1">
      <protection locked="0"/>
    </xf>
    <xf numFmtId="0" fontId="6" fillId="2" borderId="0" xfId="0" applyFont="1" applyFill="1" applyAlignment="1" applyProtection="1">
      <alignment horizontal="center"/>
      <protection locked="0"/>
    </xf>
    <xf numFmtId="0" fontId="0" fillId="0" borderId="0" xfId="0" applyAlignment="1" applyProtection="1">
      <alignment horizontal="center"/>
      <protection locked="0"/>
    </xf>
    <xf numFmtId="165" fontId="0" fillId="2" borderId="0" xfId="0" applyNumberFormat="1" applyFill="1" applyAlignment="1" applyProtection="1">
      <protection locked="0"/>
    </xf>
    <xf numFmtId="0" fontId="0" fillId="2" borderId="0" xfId="0" applyFill="1" applyAlignment="1" applyProtection="1">
      <alignment horizontal="center"/>
      <protection locked="0"/>
    </xf>
    <xf numFmtId="0" fontId="0" fillId="3" borderId="0" xfId="0" applyFill="1" applyBorder="1" applyAlignment="1">
      <alignment horizontal="center"/>
    </xf>
    <xf numFmtId="0" fontId="9" fillId="3" borderId="3" xfId="0" applyFont="1" applyFill="1" applyBorder="1" applyAlignment="1">
      <alignment horizontal="center"/>
    </xf>
    <xf numFmtId="0" fontId="9" fillId="4" borderId="1" xfId="0" applyFont="1" applyFill="1" applyBorder="1" applyAlignment="1">
      <alignment horizontal="center"/>
    </xf>
    <xf numFmtId="0" fontId="11" fillId="0" borderId="0" xfId="0" applyFont="1" applyBorder="1" applyAlignment="1">
      <alignment horizontal="right"/>
    </xf>
    <xf numFmtId="0" fontId="5" fillId="2" borderId="0" xfId="0" applyFont="1" applyFill="1" applyBorder="1" applyAlignment="1" applyProtection="1">
      <protection locked="0"/>
    </xf>
    <xf numFmtId="0" fontId="5" fillId="0" borderId="0" xfId="0" applyFont="1" applyFill="1" applyBorder="1" applyAlignment="1" applyProtection="1">
      <protection locked="0"/>
    </xf>
    <xf numFmtId="0" fontId="5" fillId="0" borderId="0" xfId="0" applyFont="1" applyBorder="1" applyAlignment="1" applyProtection="1">
      <protection locked="0"/>
    </xf>
    <xf numFmtId="165" fontId="5" fillId="3" borderId="0" xfId="1" applyNumberFormat="1" applyFont="1" applyFill="1" applyBorder="1" applyAlignment="1"/>
    <xf numFmtId="166" fontId="5" fillId="3" borderId="0" xfId="0" applyNumberFormat="1" applyFont="1" applyFill="1" applyBorder="1" applyAlignment="1"/>
    <xf numFmtId="38" fontId="26" fillId="2" borderId="0" xfId="0" applyNumberFormat="1" applyFont="1" applyFill="1" applyAlignment="1" applyProtection="1">
      <alignment horizontal="center"/>
    </xf>
    <xf numFmtId="0" fontId="28" fillId="0" borderId="0" xfId="0" applyFont="1" applyAlignment="1" applyProtection="1">
      <alignment horizontal="center"/>
    </xf>
    <xf numFmtId="38" fontId="42" fillId="2" borderId="0" xfId="0" applyNumberFormat="1" applyFont="1" applyFill="1" applyAlignment="1" applyProtection="1">
      <alignment horizontal="center"/>
    </xf>
    <xf numFmtId="165" fontId="5" fillId="0" borderId="0" xfId="1" applyNumberFormat="1" applyFont="1" applyFill="1" applyBorder="1"/>
    <xf numFmtId="164" fontId="5" fillId="0" borderId="0" xfId="0" applyNumberFormat="1" applyFont="1" applyFill="1" applyBorder="1"/>
    <xf numFmtId="0" fontId="43" fillId="0" borderId="0" xfId="0" applyFont="1" applyAlignment="1">
      <alignment horizontal="right" vertical="center" readingOrder="2"/>
    </xf>
    <xf numFmtId="0" fontId="43" fillId="7" borderId="0" xfId="0" applyFont="1" applyFill="1" applyAlignment="1">
      <alignment horizontal="right" vertical="center" readingOrder="2"/>
    </xf>
    <xf numFmtId="168" fontId="5" fillId="0" borderId="0" xfId="0" applyNumberFormat="1" applyFont="1" applyAlignment="1">
      <alignment horizontal="right"/>
    </xf>
    <xf numFmtId="168" fontId="5" fillId="0" borderId="0" xfId="0" applyNumberFormat="1" applyFont="1" applyAlignment="1"/>
    <xf numFmtId="168" fontId="5" fillId="3" borderId="0" xfId="1" applyNumberFormat="1" applyFont="1" applyFill="1" applyBorder="1" applyAlignment="1">
      <alignment horizontal="right"/>
    </xf>
    <xf numFmtId="0" fontId="44" fillId="2" borderId="3" xfId="0" applyFont="1" applyFill="1" applyBorder="1" applyAlignment="1" applyProtection="1">
      <alignment horizontal="center" wrapText="1"/>
      <protection locked="0"/>
    </xf>
    <xf numFmtId="0" fontId="44" fillId="0" borderId="3" xfId="0" applyFont="1" applyBorder="1" applyAlignment="1" applyProtection="1">
      <alignment horizontal="center"/>
      <protection locked="0"/>
    </xf>
    <xf numFmtId="0" fontId="44" fillId="2" borderId="3" xfId="0" applyFont="1" applyFill="1" applyBorder="1" applyAlignment="1" applyProtection="1">
      <protection locked="0"/>
    </xf>
    <xf numFmtId="0" fontId="44" fillId="2" borderId="0" xfId="0" applyFont="1" applyFill="1" applyBorder="1" applyAlignment="1" applyProtection="1">
      <protection locked="0"/>
    </xf>
    <xf numFmtId="0" fontId="45" fillId="2" borderId="0" xfId="0" applyFont="1" applyFill="1" applyBorder="1" applyAlignment="1" applyProtection="1">
      <protection locked="0"/>
    </xf>
    <xf numFmtId="0" fontId="45" fillId="0" borderId="0" xfId="0" applyFont="1" applyAlignment="1" applyProtection="1">
      <protection locked="0"/>
    </xf>
    <xf numFmtId="0" fontId="45" fillId="2" borderId="0" xfId="0" applyFont="1" applyFill="1" applyAlignment="1" applyProtection="1">
      <protection locked="0"/>
    </xf>
    <xf numFmtId="0" fontId="44" fillId="4" borderId="1" xfId="0" applyFont="1" applyFill="1" applyBorder="1"/>
    <xf numFmtId="0" fontId="46" fillId="3" borderId="0" xfId="0" applyFont="1" applyFill="1" applyBorder="1" applyAlignment="1"/>
    <xf numFmtId="0" fontId="40" fillId="2" borderId="0" xfId="0" applyFont="1" applyFill="1" applyBorder="1" applyAlignment="1">
      <alignment horizontal="right"/>
    </xf>
    <xf numFmtId="166" fontId="11" fillId="0" borderId="0" xfId="0" applyNumberFormat="1" applyFont="1" applyFill="1" applyBorder="1"/>
    <xf numFmtId="166" fontId="11" fillId="0" borderId="0" xfId="2" applyNumberFormat="1" applyFont="1" applyFill="1" applyBorder="1"/>
    <xf numFmtId="166" fontId="5" fillId="0" borderId="0" xfId="2" applyNumberFormat="1" applyFont="1" applyFill="1" applyBorder="1"/>
    <xf numFmtId="9" fontId="5" fillId="3" borderId="0" xfId="0" applyNumberFormat="1" applyFont="1" applyFill="1" applyBorder="1" applyAlignment="1"/>
    <xf numFmtId="0" fontId="0" fillId="5" borderId="0" xfId="0" applyFill="1" applyBorder="1" applyAlignment="1">
      <alignment horizontal="center"/>
    </xf>
    <xf numFmtId="166" fontId="11" fillId="3" borderId="0" xfId="2" applyNumberFormat="1" applyFont="1" applyFill="1" applyBorder="1" applyAlignment="1">
      <alignment horizontal="right"/>
    </xf>
    <xf numFmtId="9" fontId="5" fillId="3" borderId="0" xfId="2" applyNumberFormat="1" applyFont="1" applyFill="1" applyBorder="1"/>
    <xf numFmtId="168" fontId="5" fillId="7" borderId="0" xfId="0" applyNumberFormat="1" applyFont="1" applyFill="1" applyAlignment="1"/>
    <xf numFmtId="0" fontId="5" fillId="8" borderId="4" xfId="0" applyFont="1" applyFill="1" applyBorder="1"/>
    <xf numFmtId="168" fontId="5" fillId="8" borderId="1" xfId="0" applyNumberFormat="1" applyFont="1" applyFill="1" applyBorder="1" applyAlignment="1"/>
    <xf numFmtId="0" fontId="5" fillId="0" borderId="0" xfId="0" applyFont="1" applyFill="1"/>
    <xf numFmtId="168" fontId="5" fillId="3" borderId="0" xfId="1" applyNumberFormat="1" applyFont="1" applyFill="1" applyBorder="1"/>
    <xf numFmtId="0" fontId="5" fillId="0" borderId="0" xfId="0" applyFont="1" applyAlignment="1">
      <alignment wrapText="1"/>
    </xf>
    <xf numFmtId="0" fontId="0" fillId="0" borderId="3" xfId="0" applyBorder="1"/>
    <xf numFmtId="0" fontId="5" fillId="0" borderId="1" xfId="0" applyFont="1" applyBorder="1"/>
    <xf numFmtId="168" fontId="5" fillId="0" borderId="1" xfId="0" applyNumberFormat="1" applyFont="1" applyBorder="1" applyAlignment="1"/>
    <xf numFmtId="168" fontId="5" fillId="3" borderId="1" xfId="1" applyNumberFormat="1" applyFont="1" applyFill="1" applyBorder="1"/>
    <xf numFmtId="0" fontId="11" fillId="2" borderId="0" xfId="0" applyFont="1" applyFill="1" applyBorder="1" applyAlignment="1">
      <alignment horizontal="left"/>
    </xf>
    <xf numFmtId="168" fontId="5" fillId="0" borderId="0" xfId="0" applyNumberFormat="1" applyFont="1"/>
    <xf numFmtId="168" fontId="5" fillId="0" borderId="0" xfId="0" applyNumberFormat="1" applyFont="1" applyFill="1" applyAlignment="1">
      <alignment horizontal="right"/>
    </xf>
    <xf numFmtId="168" fontId="5" fillId="0" borderId="0" xfId="0" applyNumberFormat="1" applyFont="1" applyFill="1" applyAlignment="1"/>
    <xf numFmtId="168" fontId="5" fillId="0" borderId="1" xfId="0" applyNumberFormat="1" applyFont="1" applyFill="1" applyBorder="1" applyAlignment="1"/>
    <xf numFmtId="0" fontId="30" fillId="0" borderId="0" xfId="0" applyFont="1"/>
    <xf numFmtId="170" fontId="5" fillId="3" borderId="0" xfId="0" applyNumberFormat="1" applyFont="1" applyFill="1" applyBorder="1"/>
    <xf numFmtId="170" fontId="5" fillId="2" borderId="0" xfId="0" applyNumberFormat="1" applyFont="1" applyFill="1" applyBorder="1"/>
    <xf numFmtId="0" fontId="2" fillId="2" borderId="0" xfId="0" applyFont="1" applyFill="1" applyBorder="1"/>
    <xf numFmtId="166" fontId="5" fillId="2" borderId="0" xfId="0" applyNumberFormat="1" applyFont="1" applyFill="1" applyBorder="1" applyAlignment="1">
      <alignment horizontal="right"/>
    </xf>
    <xf numFmtId="0" fontId="1" fillId="2" borderId="0" xfId="0" applyFont="1" applyFill="1" applyBorder="1" applyAlignment="1" applyProtection="1">
      <protection locked="0"/>
    </xf>
    <xf numFmtId="165" fontId="1" fillId="2" borderId="0" xfId="1" applyNumberFormat="1" applyFont="1" applyFill="1" applyBorder="1" applyAlignment="1">
      <alignment horizontal="right"/>
    </xf>
    <xf numFmtId="0" fontId="1" fillId="3" borderId="0" xfId="0" applyFont="1" applyFill="1" applyBorder="1" applyAlignment="1"/>
    <xf numFmtId="168" fontId="1" fillId="0" borderId="0" xfId="0" applyNumberFormat="1" applyFont="1" applyFill="1" applyAlignment="1">
      <alignment horizontal="right"/>
    </xf>
    <xf numFmtId="168" fontId="1" fillId="7" borderId="0" xfId="0" applyNumberFormat="1" applyFont="1" applyFill="1" applyAlignment="1">
      <alignment horizontal="right"/>
    </xf>
    <xf numFmtId="166" fontId="1" fillId="0" borderId="0" xfId="0" applyNumberFormat="1" applyFont="1" applyFill="1" applyAlignment="1">
      <alignment horizontal="right"/>
    </xf>
    <xf numFmtId="166" fontId="1" fillId="7" borderId="0" xfId="0" applyNumberFormat="1" applyFont="1" applyFill="1" applyAlignment="1">
      <alignment horizontal="right"/>
    </xf>
    <xf numFmtId="0" fontId="1" fillId="2" borderId="0" xfId="0" applyFont="1" applyFill="1" applyBorder="1" applyAlignment="1" applyProtection="1">
      <alignment horizontal="center" wrapText="1"/>
      <protection locked="0"/>
    </xf>
    <xf numFmtId="165" fontId="1" fillId="0" borderId="0" xfId="0" applyNumberFormat="1" applyFont="1" applyAlignment="1" applyProtection="1">
      <protection locked="0"/>
    </xf>
    <xf numFmtId="0" fontId="1" fillId="0" borderId="0" xfId="0" applyFont="1" applyAlignment="1" applyProtection="1">
      <alignment horizontal="left"/>
      <protection locked="0"/>
    </xf>
    <xf numFmtId="0" fontId="1" fillId="9" borderId="0" xfId="0" applyFont="1" applyFill="1" applyBorder="1" applyAlignment="1" applyProtection="1">
      <alignment horizontal="center" wrapText="1"/>
      <protection locked="0"/>
    </xf>
    <xf numFmtId="2" fontId="1" fillId="2" borderId="0" xfId="0" applyNumberFormat="1" applyFont="1" applyFill="1" applyBorder="1" applyAlignment="1" applyProtection="1">
      <alignment horizontal="center" wrapText="1"/>
      <protection locked="0"/>
    </xf>
    <xf numFmtId="169" fontId="1" fillId="2" borderId="0" xfId="0" applyNumberFormat="1" applyFont="1" applyFill="1" applyBorder="1" applyAlignment="1" applyProtection="1">
      <alignment horizontal="center" wrapText="1"/>
      <protection locked="0"/>
    </xf>
    <xf numFmtId="2" fontId="1" fillId="0" borderId="0" xfId="0" applyNumberFormat="1" applyFont="1" applyFill="1" applyBorder="1" applyAlignment="1" applyProtection="1">
      <alignment horizontal="center" wrapText="1"/>
      <protection locked="0"/>
    </xf>
    <xf numFmtId="0" fontId="1" fillId="0" borderId="0" xfId="0" applyFont="1" applyAlignment="1" applyProtection="1">
      <alignment horizontal="center"/>
      <protection locked="0"/>
    </xf>
    <xf numFmtId="2" fontId="1" fillId="0" borderId="0" xfId="0" applyNumberFormat="1" applyFont="1" applyAlignment="1" applyProtection="1">
      <alignment horizontal="center"/>
      <protection locked="0"/>
    </xf>
    <xf numFmtId="0" fontId="1" fillId="2" borderId="0" xfId="0" applyFont="1" applyFill="1" applyAlignment="1" applyProtection="1">
      <alignment horizontal="center"/>
      <protection locked="0"/>
    </xf>
    <xf numFmtId="165" fontId="1" fillId="2" borderId="0" xfId="0" applyNumberFormat="1" applyFont="1" applyFill="1" applyAlignment="1" applyProtection="1">
      <protection locked="0"/>
    </xf>
    <xf numFmtId="168" fontId="5" fillId="4" borderId="1" xfId="0" applyNumberFormat="1" applyFont="1" applyFill="1" applyBorder="1"/>
    <xf numFmtId="168" fontId="5" fillId="7" borderId="0" xfId="0" applyNumberFormat="1" applyFont="1" applyFill="1" applyAlignment="1">
      <alignment horizontal="right"/>
    </xf>
    <xf numFmtId="171" fontId="5" fillId="7" borderId="0" xfId="0" applyNumberFormat="1" applyFont="1" applyFill="1" applyAlignment="1"/>
    <xf numFmtId="9" fontId="11" fillId="3" borderId="0" xfId="0" applyNumberFormat="1" applyFont="1" applyFill="1" applyBorder="1" applyAlignment="1">
      <alignment horizontal="right"/>
    </xf>
    <xf numFmtId="168" fontId="0" fillId="0" borderId="0" xfId="0" applyNumberFormat="1"/>
    <xf numFmtId="165" fontId="5" fillId="2" borderId="0" xfId="0" applyNumberFormat="1" applyFont="1" applyFill="1" applyBorder="1"/>
    <xf numFmtId="1" fontId="5" fillId="0" borderId="0" xfId="0" applyNumberFormat="1" applyFont="1" applyFill="1" applyBorder="1"/>
    <xf numFmtId="0" fontId="5" fillId="3" borderId="0" xfId="0" applyFont="1" applyFill="1" applyBorder="1"/>
    <xf numFmtId="171" fontId="5" fillId="0" borderId="0" xfId="0" applyNumberFormat="1" applyFont="1" applyFill="1" applyAlignment="1">
      <alignment horizontal="right"/>
    </xf>
    <xf numFmtId="171" fontId="5" fillId="7" borderId="0" xfId="0" applyNumberFormat="1" applyFont="1" applyFill="1" applyAlignment="1">
      <alignment horizontal="right"/>
    </xf>
    <xf numFmtId="165" fontId="5" fillId="7" borderId="0" xfId="1" applyNumberFormat="1" applyFont="1" applyFill="1" applyBorder="1"/>
    <xf numFmtId="0" fontId="5" fillId="0" borderId="0" xfId="0" applyFont="1" applyFill="1" applyBorder="1" applyAlignment="1">
      <alignment wrapText="1"/>
    </xf>
    <xf numFmtId="0" fontId="11" fillId="0" borderId="0" xfId="0" applyFont="1" applyFill="1" applyBorder="1" applyAlignment="1">
      <alignment horizontal="right"/>
    </xf>
    <xf numFmtId="0" fontId="47" fillId="0" borderId="0" xfId="0" applyFont="1"/>
    <xf numFmtId="172" fontId="5" fillId="2" borderId="0" xfId="0" applyNumberFormat="1" applyFont="1" applyFill="1" applyBorder="1" applyAlignment="1">
      <alignment horizontal="left"/>
    </xf>
    <xf numFmtId="172" fontId="5" fillId="7" borderId="0" xfId="0" applyNumberFormat="1" applyFont="1" applyFill="1" applyAlignment="1"/>
    <xf numFmtId="172" fontId="5" fillId="0" borderId="0" xfId="0" applyNumberFormat="1" applyFont="1" applyAlignment="1"/>
    <xf numFmtId="172" fontId="5" fillId="0" borderId="0" xfId="0" applyNumberFormat="1" applyFont="1" applyFill="1" applyAlignment="1"/>
    <xf numFmtId="0" fontId="5" fillId="2" borderId="0" xfId="0" applyNumberFormat="1" applyFont="1" applyFill="1"/>
    <xf numFmtId="0" fontId="1" fillId="0" borderId="0" xfId="0" applyFont="1"/>
    <xf numFmtId="0" fontId="41" fillId="3" borderId="3" xfId="0" applyFont="1" applyFill="1" applyBorder="1"/>
    <xf numFmtId="0" fontId="1" fillId="0" borderId="5" xfId="0" applyFont="1" applyBorder="1"/>
    <xf numFmtId="165" fontId="0" fillId="0" borderId="5" xfId="1" applyNumberFormat="1" applyFont="1" applyBorder="1"/>
    <xf numFmtId="0" fontId="5" fillId="0" borderId="5" xfId="0" applyFont="1" applyBorder="1"/>
    <xf numFmtId="165" fontId="5" fillId="0" borderId="5" xfId="0" applyNumberFormat="1" applyFont="1" applyBorder="1"/>
    <xf numFmtId="0" fontId="7" fillId="0" borderId="0" xfId="0" applyFont="1"/>
    <xf numFmtId="0" fontId="0" fillId="0" borderId="5" xfId="0" applyBorder="1"/>
    <xf numFmtId="0" fontId="5" fillId="0" borderId="5" xfId="0" applyFont="1" applyBorder="1" applyAlignment="1">
      <alignment horizontal="right"/>
    </xf>
    <xf numFmtId="0" fontId="5" fillId="0" borderId="5" xfId="0" applyFont="1" applyBorder="1" applyAlignment="1">
      <alignment horizontal="right" wrapText="1"/>
    </xf>
    <xf numFmtId="0" fontId="5" fillId="0" borderId="5" xfId="0" applyFont="1" applyBorder="1" applyAlignment="1">
      <alignment horizontal="center"/>
    </xf>
    <xf numFmtId="0" fontId="1" fillId="2" borderId="0" xfId="0" applyFont="1" applyFill="1"/>
    <xf numFmtId="0" fontId="5" fillId="2" borderId="0" xfId="0" applyFont="1" applyFill="1" applyAlignment="1">
      <alignment horizontal="center"/>
    </xf>
    <xf numFmtId="0" fontId="1" fillId="5" borderId="1" xfId="0" applyFont="1" applyFill="1" applyBorder="1" applyAlignment="1">
      <alignment horizontal="center"/>
    </xf>
    <xf numFmtId="0" fontId="1" fillId="3" borderId="2" xfId="0" applyFont="1" applyFill="1" applyBorder="1" applyAlignment="1">
      <alignment horizontal="center"/>
    </xf>
    <xf numFmtId="0" fontId="1" fillId="3" borderId="0" xfId="0" applyFont="1" applyFill="1" applyBorder="1"/>
    <xf numFmtId="0" fontId="1" fillId="3" borderId="3" xfId="0" applyFont="1" applyFill="1" applyBorder="1"/>
    <xf numFmtId="0" fontId="48" fillId="0" borderId="0" xfId="0" applyFont="1" applyFill="1" applyBorder="1" applyAlignment="1">
      <alignment vertical="center" wrapText="1"/>
    </xf>
    <xf numFmtId="0" fontId="1" fillId="0" borderId="0" xfId="0" applyFont="1" applyBorder="1"/>
    <xf numFmtId="165" fontId="1" fillId="0" borderId="0" xfId="1" applyNumberFormat="1" applyFont="1"/>
    <xf numFmtId="0" fontId="1" fillId="0" borderId="0" xfId="0" applyFont="1" applyAlignment="1">
      <alignment horizontal="left"/>
    </xf>
    <xf numFmtId="168" fontId="5" fillId="7" borderId="3" xfId="0" applyNumberFormat="1" applyFont="1" applyFill="1" applyBorder="1" applyAlignment="1"/>
    <xf numFmtId="168" fontId="5" fillId="7" borderId="1" xfId="0" applyNumberFormat="1" applyFont="1" applyFill="1" applyBorder="1" applyAlignment="1"/>
    <xf numFmtId="168" fontId="5" fillId="0" borderId="3" xfId="0" applyNumberFormat="1" applyFont="1" applyFill="1" applyBorder="1" applyAlignment="1"/>
    <xf numFmtId="0" fontId="1" fillId="0" borderId="0" xfId="0" applyFont="1" applyFill="1"/>
    <xf numFmtId="0" fontId="34" fillId="2" borderId="0" xfId="0" applyFont="1" applyFill="1" applyAlignment="1">
      <alignment horizontal="right"/>
    </xf>
    <xf numFmtId="166" fontId="1" fillId="2" borderId="0" xfId="0" applyNumberFormat="1" applyFont="1" applyFill="1" applyBorder="1"/>
    <xf numFmtId="0" fontId="1" fillId="2" borderId="0" xfId="0" applyFont="1" applyFill="1" applyBorder="1" applyAlignment="1">
      <alignment horizontal="right"/>
    </xf>
    <xf numFmtId="0" fontId="5" fillId="4" borderId="2" xfId="0" applyFont="1" applyFill="1" applyBorder="1"/>
    <xf numFmtId="0" fontId="49" fillId="11" borderId="0" xfId="0" applyFont="1" applyFill="1" applyBorder="1" applyAlignment="1">
      <alignment vertical="center" wrapText="1"/>
    </xf>
    <xf numFmtId="0" fontId="48" fillId="11" borderId="0" xfId="0" applyFont="1" applyFill="1" applyBorder="1" applyAlignment="1">
      <alignment vertical="center" wrapText="1"/>
    </xf>
    <xf numFmtId="3" fontId="48" fillId="11" borderId="0" xfId="0" applyNumberFormat="1" applyFont="1" applyFill="1" applyBorder="1" applyAlignment="1">
      <alignment vertical="center" wrapText="1"/>
    </xf>
    <xf numFmtId="3" fontId="49" fillId="10" borderId="0" xfId="0" applyNumberFormat="1" applyFont="1" applyFill="1" applyBorder="1" applyAlignment="1">
      <alignment vertical="center" wrapText="1"/>
    </xf>
    <xf numFmtId="3" fontId="50" fillId="11" borderId="0" xfId="0" applyNumberFormat="1" applyFont="1" applyFill="1" applyBorder="1" applyAlignment="1">
      <alignment vertical="center" wrapText="1"/>
    </xf>
    <xf numFmtId="0" fontId="50" fillId="11" borderId="0" xfId="0" applyFont="1" applyFill="1" applyBorder="1" applyAlignment="1">
      <alignment vertical="center" wrapText="1"/>
    </xf>
    <xf numFmtId="168" fontId="7" fillId="0" borderId="0" xfId="0" applyNumberFormat="1" applyFont="1" applyFill="1" applyAlignment="1">
      <alignment horizontal="right"/>
    </xf>
    <xf numFmtId="0" fontId="49" fillId="10" borderId="0" xfId="0" applyFont="1" applyFill="1" applyBorder="1" applyAlignment="1">
      <alignment vertical="center" wrapText="1"/>
    </xf>
    <xf numFmtId="0" fontId="48" fillId="11" borderId="0" xfId="0" applyFont="1" applyFill="1" applyBorder="1" applyAlignment="1">
      <alignment horizontal="right" vertical="center" wrapText="1"/>
    </xf>
    <xf numFmtId="3" fontId="7" fillId="4" borderId="2" xfId="0" applyNumberFormat="1" applyFont="1" applyFill="1" applyBorder="1"/>
    <xf numFmtId="168" fontId="49" fillId="10" borderId="0" xfId="0" applyNumberFormat="1" applyFont="1" applyFill="1" applyBorder="1" applyAlignment="1">
      <alignment vertical="center" wrapText="1"/>
    </xf>
    <xf numFmtId="0" fontId="51" fillId="0" borderId="0" xfId="0" applyFont="1"/>
    <xf numFmtId="0" fontId="5" fillId="12" borderId="2" xfId="0" applyFont="1" applyFill="1" applyBorder="1"/>
    <xf numFmtId="0" fontId="9" fillId="12" borderId="2" xfId="0" applyFont="1" applyFill="1" applyBorder="1"/>
    <xf numFmtId="0" fontId="49" fillId="12" borderId="0" xfId="0" applyFont="1" applyFill="1" applyBorder="1" applyAlignment="1">
      <alignment vertical="center" wrapText="1"/>
    </xf>
    <xf numFmtId="3" fontId="50" fillId="12" borderId="0" xfId="0" applyNumberFormat="1" applyFont="1" applyFill="1" applyBorder="1" applyAlignment="1">
      <alignment vertical="center" wrapText="1"/>
    </xf>
    <xf numFmtId="3" fontId="49" fillId="12" borderId="0" xfId="0" applyNumberFormat="1" applyFont="1" applyFill="1" applyBorder="1" applyAlignment="1">
      <alignment vertical="center" wrapText="1"/>
    </xf>
    <xf numFmtId="168" fontId="50" fillId="12" borderId="0" xfId="0" applyNumberFormat="1" applyFont="1" applyFill="1" applyBorder="1" applyAlignment="1">
      <alignment vertical="center" wrapText="1"/>
    </xf>
    <xf numFmtId="0" fontId="5" fillId="2" borderId="0" xfId="0" applyFont="1" applyFill="1" applyBorder="1" applyAlignment="1">
      <alignment horizontal="right"/>
    </xf>
    <xf numFmtId="0" fontId="2" fillId="2" borderId="0" xfId="0" applyFont="1" applyFill="1" applyBorder="1" applyAlignment="1">
      <alignment horizontal="right"/>
    </xf>
    <xf numFmtId="0" fontId="5" fillId="2" borderId="0" xfId="0" applyFont="1" applyFill="1" applyAlignment="1">
      <alignment horizontal="right"/>
    </xf>
    <xf numFmtId="165" fontId="0" fillId="0" borderId="0" xfId="0" applyNumberFormat="1"/>
    <xf numFmtId="49" fontId="30" fillId="2" borderId="0" xfId="0" applyNumberFormat="1" applyFont="1" applyFill="1" applyAlignment="1" applyProtection="1">
      <alignment horizontal="center"/>
    </xf>
    <xf numFmtId="168" fontId="52" fillId="3" borderId="0" xfId="1" applyNumberFormat="1" applyFont="1" applyFill="1" applyBorder="1"/>
    <xf numFmtId="1" fontId="5" fillId="0" borderId="0" xfId="0" applyNumberFormat="1" applyFont="1"/>
    <xf numFmtId="168" fontId="5" fillId="0" borderId="0" xfId="0" applyNumberFormat="1" applyFont="1" applyFill="1" applyBorder="1" applyAlignment="1"/>
    <xf numFmtId="168" fontId="5" fillId="0" borderId="0" xfId="0" applyNumberFormat="1" applyFont="1" applyFill="1" applyBorder="1" applyAlignment="1">
      <alignment horizontal="right"/>
    </xf>
    <xf numFmtId="0" fontId="3" fillId="5" borderId="3" xfId="0" applyFont="1" applyFill="1" applyBorder="1" applyAlignment="1">
      <alignment horizontal="center"/>
    </xf>
    <xf numFmtId="168" fontId="11" fillId="0" borderId="1" xfId="0" applyNumberFormat="1" applyFont="1" applyFill="1" applyBorder="1" applyAlignment="1">
      <alignment horizontal="right"/>
    </xf>
    <xf numFmtId="166" fontId="11" fillId="3" borderId="1" xfId="0" applyNumberFormat="1" applyFont="1" applyFill="1" applyBorder="1" applyAlignment="1">
      <alignment horizontal="right"/>
    </xf>
    <xf numFmtId="0" fontId="34" fillId="2" borderId="0" xfId="0" applyFont="1" applyFill="1" applyBorder="1" applyAlignment="1">
      <alignment horizontal="center"/>
    </xf>
    <xf numFmtId="165" fontId="5" fillId="7" borderId="0" xfId="1" applyNumberFormat="1" applyFont="1" applyFill="1" applyBorder="1" applyAlignment="1">
      <alignment horizontal="right"/>
    </xf>
    <xf numFmtId="0" fontId="50" fillId="0" borderId="0" xfId="0" applyFont="1" applyFill="1" applyBorder="1" applyAlignment="1">
      <alignment vertical="center" wrapText="1"/>
    </xf>
    <xf numFmtId="174" fontId="0" fillId="0" borderId="0" xfId="0" applyNumberFormat="1"/>
    <xf numFmtId="165" fontId="0" fillId="0" borderId="0" xfId="0" applyNumberFormat="1" applyFill="1" applyBorder="1"/>
    <xf numFmtId="10" fontId="1" fillId="0" borderId="0" xfId="1" applyNumberFormat="1" applyFont="1"/>
    <xf numFmtId="0" fontId="1" fillId="0" borderId="0" xfId="0" applyFont="1" applyAlignment="1">
      <alignment horizontal="center"/>
    </xf>
    <xf numFmtId="0" fontId="5" fillId="2" borderId="0" xfId="0" applyFont="1" applyFill="1" applyBorder="1" applyAlignment="1"/>
    <xf numFmtId="0" fontId="1" fillId="0" borderId="0" xfId="0" applyFont="1" applyAlignment="1"/>
    <xf numFmtId="0" fontId="5" fillId="0" borderId="0" xfId="0" applyFont="1" applyAlignment="1">
      <alignment horizontal="center"/>
    </xf>
    <xf numFmtId="165" fontId="1" fillId="0" borderId="0" xfId="1" applyNumberFormat="1" applyFont="1" applyAlignment="1">
      <alignment horizontal="center"/>
    </xf>
    <xf numFmtId="0" fontId="48" fillId="0" borderId="3" xfId="0" applyFont="1" applyFill="1" applyBorder="1" applyAlignment="1">
      <alignment vertical="center" wrapText="1"/>
    </xf>
    <xf numFmtId="165" fontId="1" fillId="0" borderId="3" xfId="1" applyNumberFormat="1" applyFont="1" applyBorder="1"/>
    <xf numFmtId="0" fontId="1" fillId="0" borderId="3" xfId="0" applyFont="1" applyBorder="1" applyAlignment="1">
      <alignment horizontal="left"/>
    </xf>
    <xf numFmtId="165" fontId="1" fillId="0" borderId="0" xfId="1" applyNumberFormat="1" applyFont="1" applyAlignment="1"/>
    <xf numFmtId="165" fontId="1" fillId="0" borderId="3" xfId="1" applyNumberFormat="1" applyFont="1" applyBorder="1" applyAlignment="1"/>
    <xf numFmtId="10" fontId="1" fillId="0" borderId="3" xfId="1" applyNumberFormat="1" applyFont="1" applyBorder="1"/>
    <xf numFmtId="0" fontId="1" fillId="0" borderId="3" xfId="0" applyFont="1" applyBorder="1" applyAlignment="1">
      <alignment horizontal="center"/>
    </xf>
    <xf numFmtId="165" fontId="1" fillId="0" borderId="0" xfId="1" applyNumberFormat="1" applyFont="1" applyAlignment="1">
      <alignment horizontal="center" wrapText="1"/>
    </xf>
    <xf numFmtId="165" fontId="1" fillId="0" borderId="3" xfId="1" applyNumberFormat="1" applyFont="1" applyBorder="1" applyAlignment="1">
      <alignment horizontal="center"/>
    </xf>
    <xf numFmtId="165" fontId="1" fillId="0" borderId="0" xfId="1" applyNumberFormat="1" applyFont="1" applyBorder="1"/>
    <xf numFmtId="165" fontId="1" fillId="0" borderId="0" xfId="1" applyNumberFormat="1" applyFont="1" applyBorder="1" applyAlignment="1">
      <alignment horizontal="center"/>
    </xf>
    <xf numFmtId="10" fontId="1" fillId="0" borderId="0" xfId="1" applyNumberFormat="1" applyFont="1" applyBorder="1"/>
    <xf numFmtId="0" fontId="1" fillId="0" borderId="0" xfId="0" applyFont="1" applyBorder="1" applyAlignment="1">
      <alignment horizontal="left"/>
    </xf>
    <xf numFmtId="0" fontId="53" fillId="0" borderId="0" xfId="0" applyFont="1"/>
    <xf numFmtId="165" fontId="1" fillId="0" borderId="0" xfId="1" applyNumberFormat="1" applyFont="1" applyBorder="1" applyAlignment="1"/>
    <xf numFmtId="165" fontId="1" fillId="0" borderId="0" xfId="1" applyNumberFormat="1" applyFont="1" applyAlignment="1">
      <alignment horizontal="right" readingOrder="1"/>
    </xf>
    <xf numFmtId="165" fontId="1" fillId="0" borderId="0" xfId="1" applyNumberFormat="1" applyFont="1" applyAlignment="1">
      <alignment horizontal="left"/>
    </xf>
    <xf numFmtId="0" fontId="44" fillId="2" borderId="0" xfId="0" applyFont="1" applyFill="1" applyBorder="1" applyAlignment="1">
      <alignment horizontal="right"/>
    </xf>
    <xf numFmtId="0" fontId="0" fillId="13" borderId="0" xfId="0" applyFill="1" applyBorder="1"/>
    <xf numFmtId="165" fontId="5" fillId="0" borderId="0" xfId="0" applyNumberFormat="1" applyFont="1" applyFill="1" applyBorder="1"/>
    <xf numFmtId="168" fontId="5" fillId="0" borderId="0" xfId="0" applyNumberFormat="1" applyFont="1" applyFill="1" applyBorder="1"/>
    <xf numFmtId="168" fontId="0" fillId="0" borderId="0" xfId="0" applyNumberFormat="1" applyFill="1" applyBorder="1"/>
    <xf numFmtId="173" fontId="48" fillId="0" borderId="0" xfId="0" applyNumberFormat="1" applyFont="1" applyFill="1" applyBorder="1" applyAlignment="1">
      <alignment vertical="center" wrapText="1"/>
    </xf>
    <xf numFmtId="174" fontId="0" fillId="0" borderId="0" xfId="0" applyNumberFormat="1" applyFill="1"/>
    <xf numFmtId="0" fontId="4" fillId="13" borderId="0" xfId="0" applyFont="1" applyFill="1" applyBorder="1" applyAlignment="1">
      <alignment horizontal="left"/>
    </xf>
    <xf numFmtId="0" fontId="1" fillId="0" borderId="0" xfId="0" applyFont="1" applyAlignment="1">
      <alignment horizontal="justify" vertical="center" readingOrder="1"/>
    </xf>
    <xf numFmtId="0" fontId="0" fillId="0" borderId="0" xfId="0" applyAlignment="1"/>
    <xf numFmtId="0" fontId="45" fillId="0" borderId="2" xfId="0" applyFont="1" applyFill="1" applyBorder="1" applyAlignment="1">
      <alignment horizontal="justify" vertical="center" wrapText="1" readingOrder="1"/>
    </xf>
    <xf numFmtId="0" fontId="45" fillId="0" borderId="2" xfId="0" applyFont="1" applyFill="1" applyBorder="1" applyAlignment="1">
      <alignment wrapText="1"/>
    </xf>
    <xf numFmtId="0" fontId="1" fillId="0" borderId="2" xfId="0" applyFont="1" applyBorder="1" applyAlignment="1">
      <alignment wrapText="1"/>
    </xf>
    <xf numFmtId="0" fontId="0" fillId="0" borderId="2" xfId="0" applyBorder="1" applyAlignment="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cellXfs>
  <cellStyles count="4">
    <cellStyle name="Comma" xfId="1" builtinId="3"/>
    <cellStyle name="Normal" xfId="0" builtinId="0"/>
    <cellStyle name="Percent" xfId="2" builtinId="5"/>
    <cellStyle name="היפר-קישור" xfId="3" builtinId="8"/>
  </cellStyles>
  <dxfs count="0"/>
  <tableStyles count="0" defaultTableStyle="TableStyleMedium9" defaultPivotStyle="PivotStyleLight16"/>
  <colors>
    <mruColors>
      <color rgb="FFCC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6</xdr:col>
      <xdr:colOff>466725</xdr:colOff>
      <xdr:row>32</xdr:row>
      <xdr:rowOff>152400</xdr:rowOff>
    </xdr:to>
    <xdr:pic>
      <xdr:nvPicPr>
        <xdr:cNvPr id="14756" name="Picture 4" descr="bg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3743325" cy="721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3175</xdr:colOff>
      <xdr:row>1</xdr:row>
      <xdr:rowOff>132362</xdr:rowOff>
    </xdr:from>
    <xdr:to>
      <xdr:col>10</xdr:col>
      <xdr:colOff>533400</xdr:colOff>
      <xdr:row>10</xdr:row>
      <xdr:rowOff>42263</xdr:rowOff>
    </xdr:to>
    <xdr:pic>
      <xdr:nvPicPr>
        <xdr:cNvPr id="1475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188075" y="284762"/>
          <a:ext cx="1533525" cy="152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70028</xdr:rowOff>
    </xdr:from>
    <xdr:to>
      <xdr:col>0</xdr:col>
      <xdr:colOff>600075</xdr:colOff>
      <xdr:row>3</xdr:row>
      <xdr:rowOff>63322</xdr:rowOff>
    </xdr:to>
    <xdr:pic>
      <xdr:nvPicPr>
        <xdr:cNvPr id="1659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70028"/>
          <a:ext cx="504825" cy="51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333375</xdr:colOff>
      <xdr:row>0</xdr:row>
      <xdr:rowOff>39499</xdr:rowOff>
    </xdr:from>
    <xdr:to>
      <xdr:col>1</xdr:col>
      <xdr:colOff>401638</xdr:colOff>
      <xdr:row>2</xdr:row>
      <xdr:rowOff>131951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33375" y="39499"/>
          <a:ext cx="400050" cy="416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95250</xdr:colOff>
      <xdr:row>0</xdr:row>
      <xdr:rowOff>70028</xdr:rowOff>
    </xdr:from>
    <xdr:to>
      <xdr:col>1</xdr:col>
      <xdr:colOff>600075</xdr:colOff>
      <xdr:row>3</xdr:row>
      <xdr:rowOff>135440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70028"/>
          <a:ext cx="504825" cy="51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209550</xdr:colOff>
      <xdr:row>0</xdr:row>
      <xdr:rowOff>87856</xdr:rowOff>
    </xdr:from>
    <xdr:to>
      <xdr:col>0</xdr:col>
      <xdr:colOff>819150</xdr:colOff>
      <xdr:row>3</xdr:row>
      <xdr:rowOff>83593</xdr:rowOff>
    </xdr:to>
    <xdr:pic>
      <xdr:nvPicPr>
        <xdr:cNvPr id="1761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87856"/>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209550</xdr:colOff>
      <xdr:row>0</xdr:row>
      <xdr:rowOff>70394</xdr:rowOff>
    </xdr:from>
    <xdr:to>
      <xdr:col>0</xdr:col>
      <xdr:colOff>819150</xdr:colOff>
      <xdr:row>3</xdr:row>
      <xdr:rowOff>66131</xdr:rowOff>
    </xdr:to>
    <xdr:pic>
      <xdr:nvPicPr>
        <xdr:cNvPr id="885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70394"/>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111303</xdr:rowOff>
    </xdr:from>
    <xdr:to>
      <xdr:col>0</xdr:col>
      <xdr:colOff>784161</xdr:colOff>
      <xdr:row>4</xdr:row>
      <xdr:rowOff>51954</xdr:rowOff>
    </xdr:to>
    <xdr:pic>
      <xdr:nvPicPr>
        <xdr:cNvPr id="1557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111303"/>
          <a:ext cx="650811" cy="590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0</xdr:col>
      <xdr:colOff>781050</xdr:colOff>
      <xdr:row>4</xdr:row>
      <xdr:rowOff>63144</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0"/>
          <a:ext cx="647700" cy="606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16053</xdr:rowOff>
    </xdr:from>
    <xdr:to>
      <xdr:col>0</xdr:col>
      <xdr:colOff>800100</xdr:colOff>
      <xdr:row>4</xdr:row>
      <xdr:rowOff>50622</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16053"/>
          <a:ext cx="657225" cy="682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142874</xdr:colOff>
      <xdr:row>0</xdr:row>
      <xdr:rowOff>0</xdr:rowOff>
    </xdr:from>
    <xdr:to>
      <xdr:col>0</xdr:col>
      <xdr:colOff>800099</xdr:colOff>
      <xdr:row>3</xdr:row>
      <xdr:rowOff>158208</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4" y="0"/>
          <a:ext cx="657225" cy="643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228600</xdr:colOff>
      <xdr:row>0</xdr:row>
      <xdr:rowOff>25578</xdr:rowOff>
    </xdr:from>
    <xdr:to>
      <xdr:col>0</xdr:col>
      <xdr:colOff>838200</xdr:colOff>
      <xdr:row>4</xdr:row>
      <xdr:rowOff>50483</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28600" y="25578"/>
          <a:ext cx="609600" cy="672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276225</xdr:colOff>
      <xdr:row>0</xdr:row>
      <xdr:rowOff>0</xdr:rowOff>
    </xdr:from>
    <xdr:to>
      <xdr:col>0</xdr:col>
      <xdr:colOff>962025</xdr:colOff>
      <xdr:row>5</xdr:row>
      <xdr:rowOff>63144</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76225" y="0"/>
          <a:ext cx="685800" cy="758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209549</xdr:colOff>
      <xdr:row>3</xdr:row>
      <xdr:rowOff>39499</xdr:rowOff>
    </xdr:from>
    <xdr:to>
      <xdr:col>0</xdr:col>
      <xdr:colOff>614794</xdr:colOff>
      <xdr:row>5</xdr:row>
      <xdr:rowOff>131951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49" y="533067"/>
          <a:ext cx="405245" cy="421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0</xdr:row>
      <xdr:rowOff>70028</xdr:rowOff>
    </xdr:from>
    <xdr:to>
      <xdr:col>1</xdr:col>
      <xdr:colOff>600075</xdr:colOff>
      <xdr:row>3</xdr:row>
      <xdr:rowOff>101422</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70028"/>
          <a:ext cx="504825" cy="51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r.bezeq.co.il/" TargetMode="External"/><Relationship Id="rId1" Type="http://schemas.openxmlformats.org/officeDocument/2006/relationships/hyperlink" Target="mailto:ir@bezeq.co.i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2:W250"/>
  <sheetViews>
    <sheetView showGridLines="0" tabSelected="1" workbookViewId="0">
      <selection activeCell="D15" sqref="D15"/>
    </sheetView>
  </sheetViews>
  <sheetFormatPr defaultColWidth="8.7109375" defaultRowHeight="12.75"/>
  <cols>
    <col min="2" max="2" width="15.7109375" customWidth="1"/>
    <col min="3" max="3" width="9.28515625" customWidth="1"/>
    <col min="4" max="4" width="5.7109375" customWidth="1"/>
    <col min="5" max="5" width="9.28515625" hidden="1" customWidth="1"/>
    <col min="6" max="6" width="9.28515625" customWidth="1"/>
    <col min="7" max="7" width="23.28515625" customWidth="1"/>
    <col min="8" max="8" width="9" customWidth="1"/>
    <col min="9" max="9" width="2.5703125" customWidth="1"/>
    <col min="10" max="10" width="13.28515625" customWidth="1"/>
    <col min="11" max="11" width="12.28515625" customWidth="1"/>
    <col min="12" max="12" width="26.42578125" customWidth="1"/>
    <col min="13" max="13" width="10.28515625" customWidth="1"/>
    <col min="14" max="14" width="9.28515625" customWidth="1"/>
  </cols>
  <sheetData>
    <row r="2" spans="4:16">
      <c r="D2" s="4"/>
      <c r="E2" s="4"/>
      <c r="F2" s="4"/>
      <c r="G2" s="4"/>
      <c r="H2" s="4"/>
      <c r="I2" s="4"/>
      <c r="N2" s="4"/>
      <c r="O2" s="4"/>
      <c r="P2" s="4"/>
    </row>
    <row r="3" spans="4:16" ht="26.25">
      <c r="D3" s="4"/>
      <c r="E3" s="4"/>
      <c r="F3" s="4"/>
      <c r="G3" s="4"/>
      <c r="H3" s="5"/>
      <c r="I3" s="5"/>
      <c r="N3" s="13"/>
      <c r="O3" s="4"/>
      <c r="P3" s="4"/>
    </row>
    <row r="4" spans="4:16">
      <c r="D4" s="4"/>
      <c r="E4" s="4"/>
      <c r="F4" s="4"/>
      <c r="G4" s="4"/>
      <c r="H4" s="4"/>
      <c r="I4" s="4"/>
      <c r="N4" s="4"/>
      <c r="O4" s="4"/>
      <c r="P4" s="4"/>
    </row>
    <row r="5" spans="4:16">
      <c r="D5" s="4"/>
      <c r="E5" s="4"/>
      <c r="F5" s="4"/>
      <c r="G5" s="4"/>
      <c r="H5" s="4"/>
      <c r="I5" s="4"/>
      <c r="N5" s="4"/>
      <c r="O5" s="4"/>
      <c r="P5" s="4"/>
    </row>
    <row r="6" spans="4:16">
      <c r="D6" s="4"/>
      <c r="E6" s="4"/>
      <c r="F6" s="4"/>
      <c r="G6" s="4"/>
      <c r="H6" s="4"/>
      <c r="I6" s="4"/>
      <c r="N6" s="4"/>
      <c r="O6" s="4"/>
      <c r="P6" s="4"/>
    </row>
    <row r="7" spans="4:16">
      <c r="D7" s="4"/>
      <c r="E7" s="4"/>
      <c r="F7" s="4"/>
      <c r="G7" s="4"/>
      <c r="H7" s="4"/>
      <c r="I7" s="4"/>
      <c r="N7" s="4"/>
      <c r="O7" s="4"/>
      <c r="P7" s="4"/>
    </row>
    <row r="8" spans="4:16">
      <c r="D8" s="4"/>
      <c r="E8" s="4"/>
      <c r="F8" s="4"/>
      <c r="G8" s="4"/>
      <c r="H8" s="4"/>
      <c r="I8" s="4"/>
      <c r="N8" s="4"/>
      <c r="O8" s="4"/>
      <c r="P8" s="4"/>
    </row>
    <row r="9" spans="4:16">
      <c r="D9" s="4"/>
      <c r="E9" s="4"/>
      <c r="F9" s="4"/>
      <c r="G9" s="4"/>
      <c r="H9" s="4"/>
      <c r="I9" s="4"/>
      <c r="N9" s="4"/>
      <c r="O9" s="4"/>
      <c r="P9" s="4"/>
    </row>
    <row r="10" spans="4:16">
      <c r="D10" s="4"/>
      <c r="E10" s="4"/>
      <c r="F10" s="4"/>
      <c r="G10" s="4"/>
      <c r="H10" s="4"/>
      <c r="I10" s="4"/>
      <c r="O10" s="4"/>
      <c r="P10" s="4"/>
    </row>
    <row r="11" spans="4:16">
      <c r="D11" s="4"/>
      <c r="E11" s="4"/>
      <c r="F11" s="4"/>
      <c r="G11" s="4"/>
      <c r="H11" s="4"/>
      <c r="I11" s="4"/>
      <c r="O11" s="4"/>
      <c r="P11" s="4"/>
    </row>
    <row r="12" spans="4:16" ht="30.75" customHeight="1">
      <c r="D12" s="4"/>
      <c r="E12" s="4"/>
      <c r="F12" s="4"/>
      <c r="J12" s="138" t="s">
        <v>349</v>
      </c>
      <c r="K12" s="136"/>
      <c r="L12" s="136"/>
      <c r="N12" s="6"/>
      <c r="O12" s="4"/>
      <c r="P12" s="4"/>
    </row>
    <row r="13" spans="4:16" ht="15.75">
      <c r="D13" s="4"/>
      <c r="E13" s="4"/>
      <c r="F13" s="4"/>
      <c r="J13" s="137" t="s">
        <v>350</v>
      </c>
      <c r="K13" s="137"/>
      <c r="L13" s="137"/>
      <c r="N13" s="6"/>
      <c r="O13" s="4"/>
      <c r="P13" s="4"/>
    </row>
    <row r="14" spans="4:16" ht="15.75">
      <c r="D14" s="4"/>
      <c r="E14" s="4"/>
      <c r="F14" s="4"/>
      <c r="G14" s="4"/>
      <c r="H14" s="16"/>
      <c r="I14" s="16"/>
      <c r="J14" s="17"/>
      <c r="K14" s="17"/>
      <c r="L14" s="17"/>
      <c r="N14" s="6"/>
      <c r="O14" s="4"/>
      <c r="P14" s="4"/>
    </row>
    <row r="15" spans="4:16" ht="15.75">
      <c r="D15" s="4"/>
      <c r="E15" s="4"/>
      <c r="F15" s="4"/>
      <c r="G15" s="4"/>
      <c r="H15" s="18" t="s">
        <v>26</v>
      </c>
      <c r="I15" s="18"/>
      <c r="J15" s="17"/>
      <c r="K15" s="17"/>
      <c r="L15" s="17"/>
      <c r="N15" s="4"/>
      <c r="O15" s="4"/>
      <c r="P15" s="4"/>
    </row>
    <row r="16" spans="4:16" ht="15.75">
      <c r="D16" s="4"/>
      <c r="E16" s="4"/>
      <c r="F16" s="4"/>
      <c r="G16" s="4"/>
      <c r="H16" s="19"/>
      <c r="I16" s="19"/>
      <c r="J16" s="17"/>
      <c r="K16" s="17"/>
      <c r="L16" s="17"/>
      <c r="N16" s="4"/>
      <c r="O16" s="4"/>
      <c r="P16" s="4"/>
    </row>
    <row r="17" spans="4:16" ht="15.75">
      <c r="D17" s="4"/>
      <c r="E17" s="4"/>
      <c r="F17" s="4"/>
      <c r="G17" s="4"/>
      <c r="H17" s="271" t="s">
        <v>125</v>
      </c>
      <c r="I17" s="178" t="s">
        <v>338</v>
      </c>
      <c r="J17" s="17"/>
      <c r="K17" s="17"/>
      <c r="N17" s="7"/>
      <c r="O17" s="4"/>
      <c r="P17" s="4"/>
    </row>
    <row r="18" spans="4:16" ht="15.75">
      <c r="D18" s="4"/>
      <c r="E18" s="4"/>
      <c r="F18" s="4"/>
      <c r="G18" s="4"/>
      <c r="H18" s="271" t="s">
        <v>125</v>
      </c>
      <c r="I18" s="178" t="s">
        <v>289</v>
      </c>
      <c r="N18" s="4"/>
      <c r="O18" s="4"/>
    </row>
    <row r="19" spans="4:16" ht="15.75">
      <c r="D19" s="4"/>
      <c r="E19" s="4"/>
      <c r="F19" s="4"/>
      <c r="G19" s="4"/>
      <c r="H19" s="271" t="s">
        <v>125</v>
      </c>
      <c r="I19" s="178" t="s">
        <v>322</v>
      </c>
      <c r="K19" s="15"/>
      <c r="N19" s="4"/>
      <c r="O19" s="4"/>
    </row>
    <row r="20" spans="4:16" ht="15.75">
      <c r="D20" s="4"/>
      <c r="E20" s="4"/>
      <c r="F20" s="4"/>
      <c r="G20" s="4"/>
      <c r="H20" s="271" t="s">
        <v>125</v>
      </c>
      <c r="I20" s="178" t="s">
        <v>163</v>
      </c>
      <c r="K20" s="15"/>
      <c r="N20" s="14"/>
      <c r="O20" s="4"/>
    </row>
    <row r="21" spans="4:16" ht="15.75">
      <c r="D21" s="4"/>
      <c r="E21" s="4"/>
      <c r="F21" s="4"/>
      <c r="G21" s="4"/>
      <c r="H21" s="271" t="s">
        <v>125</v>
      </c>
      <c r="I21" s="178" t="s">
        <v>288</v>
      </c>
      <c r="N21" s="14"/>
      <c r="O21" s="4"/>
    </row>
    <row r="22" spans="4:16" ht="15.75">
      <c r="D22" s="4"/>
      <c r="E22" s="4"/>
      <c r="F22" s="4"/>
      <c r="G22" s="4"/>
      <c r="H22" s="271" t="s">
        <v>125</v>
      </c>
      <c r="I22" s="178" t="s">
        <v>33</v>
      </c>
      <c r="N22" s="14"/>
      <c r="O22" s="4"/>
    </row>
    <row r="23" spans="4:16" ht="15.75">
      <c r="D23" s="4"/>
      <c r="E23" s="4"/>
      <c r="F23" s="4"/>
      <c r="G23" s="4"/>
      <c r="H23" s="271" t="s">
        <v>125</v>
      </c>
      <c r="I23" s="178" t="s">
        <v>164</v>
      </c>
      <c r="J23" s="15"/>
      <c r="N23" s="4"/>
      <c r="O23" s="4"/>
      <c r="P23" s="4"/>
    </row>
    <row r="24" spans="4:16">
      <c r="D24" s="4"/>
      <c r="E24" s="4"/>
      <c r="F24" s="4"/>
      <c r="G24" s="4"/>
      <c r="N24" s="4"/>
      <c r="O24" s="4"/>
      <c r="P24" s="4"/>
    </row>
    <row r="25" spans="4:16" ht="15.75">
      <c r="D25" s="4"/>
      <c r="E25" s="4"/>
      <c r="F25" s="4"/>
      <c r="G25" s="4"/>
      <c r="H25" s="4"/>
      <c r="I25" s="19"/>
      <c r="N25" s="4"/>
      <c r="O25" s="4"/>
      <c r="P25" s="4"/>
    </row>
    <row r="26" spans="4:16">
      <c r="D26" s="4"/>
      <c r="E26" s="4"/>
      <c r="F26" s="4"/>
      <c r="G26" s="4"/>
      <c r="H26" s="8" t="s">
        <v>22</v>
      </c>
      <c r="I26" s="8"/>
      <c r="N26" s="4"/>
      <c r="O26" s="4"/>
      <c r="P26" s="4"/>
    </row>
    <row r="27" spans="4:16">
      <c r="D27" s="4"/>
      <c r="E27" s="4"/>
      <c r="F27" s="4"/>
      <c r="G27" s="4"/>
      <c r="H27" s="10" t="s">
        <v>21</v>
      </c>
      <c r="I27" s="10"/>
      <c r="N27" s="4"/>
      <c r="O27" s="4"/>
      <c r="P27" s="4"/>
    </row>
    <row r="28" spans="4:16">
      <c r="D28" s="4"/>
      <c r="E28" s="4"/>
      <c r="F28" s="4"/>
      <c r="G28" s="4"/>
      <c r="H28" s="10" t="s">
        <v>23</v>
      </c>
      <c r="I28" s="10"/>
      <c r="N28" s="4"/>
      <c r="O28" s="4"/>
      <c r="P28" s="4"/>
    </row>
    <row r="29" spans="4:16">
      <c r="D29" s="9"/>
      <c r="E29" s="4"/>
      <c r="F29" s="4"/>
      <c r="G29" s="4"/>
      <c r="H29" s="12" t="s">
        <v>34</v>
      </c>
      <c r="I29" s="12"/>
      <c r="P29" s="9"/>
    </row>
    <row r="30" spans="4:16">
      <c r="D30" s="9"/>
      <c r="E30" s="4"/>
      <c r="F30" s="4"/>
      <c r="G30" s="4"/>
      <c r="H30" s="12" t="s">
        <v>250</v>
      </c>
      <c r="I30" s="12"/>
      <c r="P30" s="9"/>
    </row>
    <row r="31" spans="4:16">
      <c r="E31" s="11"/>
      <c r="F31" s="4"/>
      <c r="G31" s="4"/>
      <c r="P31" s="9"/>
    </row>
    <row r="32" spans="4:16" ht="58.5" customHeight="1">
      <c r="E32" s="11"/>
      <c r="F32" s="4"/>
      <c r="G32" s="4"/>
      <c r="H32" s="315" t="s">
        <v>167</v>
      </c>
      <c r="I32" s="315"/>
      <c r="J32" s="316"/>
      <c r="K32" s="316"/>
      <c r="L32" s="316"/>
      <c r="P32" s="9"/>
    </row>
    <row r="33" spans="4:16" hidden="1">
      <c r="D33" s="9"/>
      <c r="E33" s="4"/>
      <c r="F33" s="4"/>
      <c r="G33" s="4"/>
      <c r="H33" s="4"/>
      <c r="I33" s="4"/>
      <c r="P33" s="9"/>
    </row>
    <row r="34" spans="4:16">
      <c r="D34" s="9"/>
      <c r="E34" s="4"/>
      <c r="F34" s="4"/>
      <c r="G34" s="4"/>
      <c r="P34" s="9"/>
    </row>
    <row r="37" spans="4:16">
      <c r="D37" s="64"/>
    </row>
    <row r="62" ht="6" customHeight="1"/>
    <row r="64" ht="7.5" customHeight="1"/>
    <row r="250" spans="23:23">
      <c r="W250" s="64"/>
    </row>
  </sheetData>
  <customSheetViews>
    <customSheetView guid="{C6BBAF30-1E81-42FB-BA93-01B6813E2C8C}" showPageBreaks="1" showGridLines="0" printArea="1" showRuler="0">
      <pageMargins left="0.7" right="0.7" top="0.75" bottom="0.75" header="0.3" footer="0.3"/>
      <printOptions horizontalCentered="1" verticalCentered="1"/>
      <pageSetup paperSize="9" orientation="landscape"/>
      <headerFooter alignWithMargins="0"/>
    </customSheetView>
    <customSheetView guid="{F07085DA-2B2D-4BE1-891D-F25D604A092E}" scale="85" showPageBreaks="1" showGridLines="0" printArea="1" showRuler="0" topLeftCell="E5">
      <selection activeCell="A77" sqref="A77"/>
      <pageMargins left="0.7" right="0.7" top="0.75" bottom="0.75" header="0.3" footer="0.3"/>
      <pageSetup paperSize="9" orientation="landscape"/>
      <headerFooter alignWithMargins="0"/>
    </customSheetView>
    <customSheetView guid="{6A44E415-E6EC-4CA2-8B4C-A374F00F0261}" scale="85" showPageBreaks="1" showGridLines="0" printArea="1" showRuler="0">
      <pageMargins left="0.7" right="0.7" top="0.75" bottom="0.75" header="0.3" footer="0.3"/>
      <pageSetup paperSize="9" orientation="landscape"/>
      <headerFooter alignWithMargins="0"/>
    </customSheetView>
    <customSheetView guid="{C32ED439-2914-4073-BFBF-7718D6CFE811}" showPageBreaks="1" showGridLines="0" printArea="1">
      <selection activeCell="D61" sqref="D61"/>
      <pageMargins left="0.7" right="0.7" top="0.75" bottom="0.75" header="0.3" footer="0.3"/>
      <pageSetup paperSize="9" orientation="landscape"/>
      <headerFooter alignWithMargins="0"/>
    </customSheetView>
    <customSheetView guid="{44BC518B-F505-4956-BE42-792973965029}" showPageBreaks="1" showGridLines="0" printArea="1" showRuler="0" topLeftCell="E1">
      <selection activeCell="M263" sqref="M263"/>
      <pageMargins left="0.7" right="0.7" top="0.75" bottom="0.75" header="0.3" footer="0.3"/>
      <pageSetup paperSize="9" orientation="landscape"/>
      <headerFooter alignWithMargins="0"/>
    </customSheetView>
    <customSheetView guid="{7DC6D345-C4C0-4162-8636-D495A245EBF8}" showPageBreaks="1" showGridLines="0" printArea="1" topLeftCell="E25">
      <selection activeCell="H12" sqref="H12:L12"/>
      <pageMargins left="0.7" right="0.7" top="0.75" bottom="0.75" header="0.3" footer="0.3"/>
      <pageSetup paperSize="9" orientation="landscape"/>
      <headerFooter alignWithMargins="0"/>
    </customSheetView>
    <customSheetView guid="{67DDFA58-7FF7-4BDB-BFFF-31DB4021D095}" showGridLines="0" topLeftCell="E25">
      <selection activeCell="H12" sqref="H12:L12"/>
      <pageMargins left="0.7" right="0.7" top="0.75" bottom="0.75" header="0.3" footer="0.3"/>
      <pageSetup paperSize="9" orientation="landscape"/>
      <headerFooter alignWithMargins="0"/>
    </customSheetView>
  </customSheetViews>
  <mergeCells count="1">
    <mergeCell ref="H32:L32"/>
  </mergeCells>
  <phoneticPr fontId="4" type="noConversion"/>
  <hyperlinks>
    <hyperlink ref="H29" r:id="rId1"/>
    <hyperlink ref="H30" r:id="rId2"/>
  </hyperlinks>
  <pageMargins left="0.23622047244094491" right="0.23622047244094491" top="0.23622047244094491" bottom="0.23622047244094491" header="0.51181102362204722" footer="0.51181102362204722"/>
  <pageSetup paperSize="9" orientation="landscape" r:id="rId3"/>
  <headerFooter alignWithMargins="0"/>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GT430"/>
  <sheetViews>
    <sheetView showGridLines="0" tabSelected="1" zoomScale="110" zoomScaleNormal="110" zoomScalePageLayoutView="90" workbookViewId="0">
      <pane xSplit="1" ySplit="4" topLeftCell="Q21" activePane="bottomRight" state="frozen"/>
      <selection activeCell="D15" sqref="D15"/>
      <selection pane="topRight" activeCell="D15" sqref="D15"/>
      <selection pane="bottomLeft" activeCell="D15" sqref="D15"/>
      <selection pane="bottomRight" activeCell="D15" sqref="D15"/>
    </sheetView>
  </sheetViews>
  <sheetFormatPr defaultColWidth="8.7109375" defaultRowHeight="12.75"/>
  <cols>
    <col min="1" max="1" width="43" customWidth="1"/>
    <col min="2" max="2" width="10.42578125" hidden="1" customWidth="1"/>
    <col min="3" max="7" width="10.42578125" style="1" hidden="1" customWidth="1"/>
    <col min="8" max="10" width="9.42578125" style="1" hidden="1" customWidth="1"/>
    <col min="11" max="11" width="8.7109375" style="1" hidden="1" customWidth="1"/>
    <col min="12" max="12" width="8.28515625" style="1" hidden="1" customWidth="1"/>
    <col min="13" max="15" width="8.7109375" style="1" hidden="1" customWidth="1"/>
    <col min="16" max="16" width="8.28515625" style="1" hidden="1" customWidth="1"/>
    <col min="17" max="17" width="8.7109375" style="1" customWidth="1"/>
    <col min="18" max="18" width="8.7109375" style="1" hidden="1" customWidth="1"/>
    <col min="19" max="21" width="8.42578125" style="1" hidden="1" customWidth="1"/>
    <col min="22" max="22" width="8.7109375" style="1" customWidth="1"/>
    <col min="23" max="23" width="8.42578125" style="1" hidden="1" customWidth="1"/>
    <col min="24" max="24" width="8.7109375" style="1" hidden="1" customWidth="1"/>
    <col min="25" max="26" width="9.28515625" style="1" hidden="1" customWidth="1"/>
    <col min="27" max="27" width="9.28515625" style="1" customWidth="1"/>
    <col min="28" max="31" width="9.28515625" style="1" hidden="1" customWidth="1"/>
    <col min="32" max="32" width="9.28515625" style="1" customWidth="1"/>
    <col min="33" max="36" width="9.28515625" style="1" hidden="1" customWidth="1"/>
    <col min="37" max="37" width="9.28515625" style="1" customWidth="1"/>
    <col min="38" max="41" width="8.7109375" style="1" hidden="1" customWidth="1"/>
    <col min="42" max="42" width="8.7109375" style="1"/>
    <col min="43" max="46" width="0" style="1" hidden="1" customWidth="1"/>
    <col min="47" max="47" width="8.7109375" style="1"/>
    <col min="48" max="51" width="0" style="1" hidden="1" customWidth="1"/>
    <col min="52" max="60" width="8.7109375" style="1"/>
    <col min="61" max="16384" width="8.7109375" style="3"/>
  </cols>
  <sheetData>
    <row r="1" spans="1:202" ht="15.75">
      <c r="A1" s="29"/>
      <c r="B1" s="29"/>
      <c r="C1" s="63"/>
      <c r="D1" s="63"/>
      <c r="E1" s="63"/>
      <c r="F1" s="63"/>
      <c r="G1" s="63"/>
      <c r="H1" s="63"/>
      <c r="I1" s="63"/>
      <c r="J1" s="63"/>
      <c r="K1" s="63"/>
      <c r="L1" s="63"/>
      <c r="M1" s="63"/>
      <c r="N1" s="31"/>
      <c r="O1" s="31"/>
    </row>
    <row r="2" spans="1:202">
      <c r="A2" s="29"/>
      <c r="B2" s="29"/>
      <c r="C2" s="29"/>
      <c r="D2" s="29"/>
      <c r="E2" s="29"/>
      <c r="F2" s="29"/>
      <c r="G2" s="29"/>
      <c r="H2" s="29"/>
      <c r="I2" s="29"/>
      <c r="J2" s="29"/>
      <c r="K2" s="29"/>
      <c r="L2" s="29"/>
      <c r="M2" s="29"/>
      <c r="N2" s="31"/>
      <c r="O2" s="31"/>
    </row>
    <row r="3" spans="1:202">
      <c r="A3" s="30"/>
      <c r="B3" s="45" t="s">
        <v>5</v>
      </c>
      <c r="C3" s="45" t="s">
        <v>6</v>
      </c>
      <c r="D3" s="45" t="s">
        <v>0</v>
      </c>
      <c r="E3" s="45" t="s">
        <v>1</v>
      </c>
      <c r="F3" s="45" t="s">
        <v>2</v>
      </c>
      <c r="G3" s="45" t="s">
        <v>5</v>
      </c>
      <c r="H3" s="45" t="s">
        <v>6</v>
      </c>
      <c r="I3" s="45" t="s">
        <v>0</v>
      </c>
      <c r="J3" s="45" t="s">
        <v>1</v>
      </c>
      <c r="K3" s="45" t="s">
        <v>2</v>
      </c>
      <c r="L3" s="45" t="s">
        <v>5</v>
      </c>
      <c r="M3" s="45" t="s">
        <v>6</v>
      </c>
      <c r="N3" s="45" t="s">
        <v>45</v>
      </c>
      <c r="O3" s="45" t="s">
        <v>1</v>
      </c>
      <c r="P3" s="45" t="s">
        <v>2</v>
      </c>
      <c r="Q3" s="45" t="s">
        <v>5</v>
      </c>
      <c r="R3" s="45" t="s">
        <v>6</v>
      </c>
      <c r="S3" s="45" t="s">
        <v>0</v>
      </c>
      <c r="T3" s="45" t="s">
        <v>1</v>
      </c>
      <c r="U3" s="45" t="s">
        <v>2</v>
      </c>
      <c r="V3" s="45" t="s">
        <v>5</v>
      </c>
      <c r="W3" s="45" t="s">
        <v>6</v>
      </c>
      <c r="X3" s="45" t="s">
        <v>0</v>
      </c>
      <c r="Y3" s="45" t="s">
        <v>1</v>
      </c>
      <c r="Z3" s="45" t="s">
        <v>2</v>
      </c>
      <c r="AA3" s="45" t="s">
        <v>5</v>
      </c>
      <c r="AB3" s="45" t="s">
        <v>6</v>
      </c>
      <c r="AC3" s="45" t="s">
        <v>0</v>
      </c>
      <c r="AD3" s="45" t="s">
        <v>1</v>
      </c>
      <c r="AE3" s="45" t="s">
        <v>2</v>
      </c>
      <c r="AF3" s="45" t="s">
        <v>5</v>
      </c>
      <c r="AG3" s="45" t="s">
        <v>6</v>
      </c>
      <c r="AH3" s="45" t="s">
        <v>0</v>
      </c>
      <c r="AI3" s="45" t="s">
        <v>1</v>
      </c>
      <c r="AJ3" s="45" t="s">
        <v>2</v>
      </c>
      <c r="AK3" s="45" t="s">
        <v>5</v>
      </c>
      <c r="AL3" s="45" t="s">
        <v>6</v>
      </c>
      <c r="AM3" s="45" t="s">
        <v>0</v>
      </c>
      <c r="AN3" s="45" t="s">
        <v>1</v>
      </c>
      <c r="AO3" s="45" t="s">
        <v>2</v>
      </c>
      <c r="AP3" s="45" t="s">
        <v>5</v>
      </c>
      <c r="AQ3" s="45" t="s">
        <v>6</v>
      </c>
      <c r="AR3" s="45" t="s">
        <v>0</v>
      </c>
      <c r="AS3" s="45" t="s">
        <v>1</v>
      </c>
      <c r="AT3" s="45" t="s">
        <v>2</v>
      </c>
      <c r="AU3" s="45" t="s">
        <v>5</v>
      </c>
      <c r="AV3" s="45" t="s">
        <v>6</v>
      </c>
      <c r="AW3" s="45" t="s">
        <v>0</v>
      </c>
      <c r="AX3" s="45" t="s">
        <v>1</v>
      </c>
      <c r="AY3" s="45" t="s">
        <v>2</v>
      </c>
      <c r="AZ3" s="45" t="s">
        <v>5</v>
      </c>
      <c r="BA3" s="45" t="s">
        <v>6</v>
      </c>
      <c r="BB3" s="45" t="s">
        <v>0</v>
      </c>
      <c r="BC3" s="45" t="s">
        <v>1</v>
      </c>
      <c r="BD3" s="45" t="s">
        <v>2</v>
      </c>
      <c r="BE3" s="45" t="s">
        <v>5</v>
      </c>
      <c r="BF3" s="45" t="s">
        <v>6</v>
      </c>
      <c r="BG3" s="45" t="s">
        <v>0</v>
      </c>
      <c r="BH3" s="45" t="s">
        <v>1</v>
      </c>
      <c r="BI3" s="45" t="s">
        <v>2</v>
      </c>
      <c r="BJ3" s="45" t="s">
        <v>5</v>
      </c>
      <c r="BK3" s="45" t="s">
        <v>6</v>
      </c>
      <c r="BL3" s="45" t="s">
        <v>0</v>
      </c>
      <c r="BM3" s="45" t="s">
        <v>1</v>
      </c>
    </row>
    <row r="4" spans="1:202">
      <c r="A4" s="46"/>
      <c r="B4" s="30">
        <v>2007</v>
      </c>
      <c r="C4" s="30">
        <v>2008</v>
      </c>
      <c r="D4" s="30">
        <v>2008</v>
      </c>
      <c r="E4" s="30">
        <v>2008</v>
      </c>
      <c r="F4" s="30">
        <v>2008</v>
      </c>
      <c r="G4" s="30">
        <v>2008</v>
      </c>
      <c r="H4" s="30">
        <v>2009</v>
      </c>
      <c r="I4" s="30">
        <v>2009</v>
      </c>
      <c r="J4" s="30">
        <v>2009</v>
      </c>
      <c r="K4" s="45">
        <v>2009</v>
      </c>
      <c r="L4" s="45">
        <v>2009</v>
      </c>
      <c r="M4" s="30">
        <v>2010</v>
      </c>
      <c r="N4" s="30">
        <v>2010</v>
      </c>
      <c r="O4" s="30">
        <v>2010</v>
      </c>
      <c r="P4" s="45">
        <v>2010</v>
      </c>
      <c r="Q4" s="45">
        <v>2010</v>
      </c>
      <c r="R4" s="30">
        <v>2011</v>
      </c>
      <c r="S4" s="30">
        <v>2011</v>
      </c>
      <c r="T4" s="30">
        <v>2011</v>
      </c>
      <c r="U4" s="45">
        <v>2011</v>
      </c>
      <c r="V4" s="45">
        <v>2011</v>
      </c>
      <c r="W4" s="30">
        <v>2012</v>
      </c>
      <c r="X4" s="30">
        <v>2012</v>
      </c>
      <c r="Y4" s="30">
        <v>2012</v>
      </c>
      <c r="Z4" s="45">
        <v>2012</v>
      </c>
      <c r="AA4" s="45">
        <v>2012</v>
      </c>
      <c r="AB4" s="30">
        <v>2013</v>
      </c>
      <c r="AC4" s="30">
        <v>2013</v>
      </c>
      <c r="AD4" s="30">
        <v>2013</v>
      </c>
      <c r="AE4" s="45">
        <v>2013</v>
      </c>
      <c r="AF4" s="45">
        <v>2013</v>
      </c>
      <c r="AG4" s="30">
        <v>2014</v>
      </c>
      <c r="AH4" s="30">
        <v>2014</v>
      </c>
      <c r="AI4" s="30">
        <v>2014</v>
      </c>
      <c r="AJ4" s="45">
        <v>2014</v>
      </c>
      <c r="AK4" s="45">
        <v>2014</v>
      </c>
      <c r="AL4" s="30">
        <v>2015</v>
      </c>
      <c r="AM4" s="30">
        <v>2015</v>
      </c>
      <c r="AN4" s="30">
        <v>2015</v>
      </c>
      <c r="AO4" s="45">
        <v>2015</v>
      </c>
      <c r="AP4" s="45">
        <v>2015</v>
      </c>
      <c r="AQ4" s="30">
        <v>2016</v>
      </c>
      <c r="AR4" s="30">
        <v>2016</v>
      </c>
      <c r="AS4" s="30">
        <v>2016</v>
      </c>
      <c r="AT4" s="45">
        <v>2016</v>
      </c>
      <c r="AU4" s="45">
        <v>2016</v>
      </c>
      <c r="AV4" s="30">
        <v>2017</v>
      </c>
      <c r="AW4" s="30">
        <v>2017</v>
      </c>
      <c r="AX4" s="30">
        <v>2017</v>
      </c>
      <c r="AY4" s="45">
        <v>2017</v>
      </c>
      <c r="AZ4" s="45">
        <v>2017</v>
      </c>
      <c r="BA4" s="30">
        <v>2018</v>
      </c>
      <c r="BB4" s="30">
        <v>2018</v>
      </c>
      <c r="BC4" s="30">
        <v>2018</v>
      </c>
      <c r="BD4" s="45">
        <v>2018</v>
      </c>
      <c r="BE4" s="45">
        <v>2018</v>
      </c>
      <c r="BF4" s="30">
        <v>2019</v>
      </c>
      <c r="BG4" s="30">
        <v>2019</v>
      </c>
      <c r="BH4" s="30">
        <v>2019</v>
      </c>
      <c r="BI4" s="45">
        <v>2019</v>
      </c>
      <c r="BJ4" s="45">
        <v>2019</v>
      </c>
      <c r="BK4" s="30">
        <v>2020</v>
      </c>
      <c r="BL4" s="30">
        <v>2020</v>
      </c>
      <c r="BM4" s="30">
        <v>2020</v>
      </c>
    </row>
    <row r="5" spans="1:202" s="44" customFormat="1" ht="6.75" customHeight="1">
      <c r="A5" s="42"/>
      <c r="B5" s="42"/>
      <c r="K5" s="43"/>
      <c r="L5" s="43"/>
      <c r="P5" s="43"/>
      <c r="Q5" s="43"/>
      <c r="U5" s="43"/>
      <c r="V5" s="43"/>
      <c r="Z5" s="43"/>
      <c r="AA5" s="43"/>
      <c r="AE5" s="43"/>
      <c r="AF5" s="43"/>
      <c r="AJ5" s="43"/>
      <c r="AK5" s="43"/>
      <c r="AO5" s="43"/>
      <c r="AP5" s="43"/>
      <c r="AT5" s="43"/>
      <c r="AU5" s="43"/>
      <c r="AY5" s="43"/>
      <c r="AZ5" s="43"/>
      <c r="BD5" s="43"/>
      <c r="BE5" s="43"/>
      <c r="BI5" s="43"/>
      <c r="BJ5" s="43"/>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row>
    <row r="6" spans="1:202" s="25" customFormat="1" ht="6" customHeight="1">
      <c r="A6" s="56"/>
      <c r="B6" s="56"/>
      <c r="C6" s="56"/>
      <c r="D6" s="56"/>
      <c r="E6" s="56"/>
      <c r="F6" s="56"/>
      <c r="G6" s="56"/>
      <c r="H6" s="56"/>
      <c r="I6" s="56"/>
      <c r="J6" s="56"/>
      <c r="K6" s="57"/>
      <c r="L6" s="57"/>
      <c r="M6" s="56"/>
      <c r="N6" s="56"/>
      <c r="O6" s="56"/>
      <c r="P6" s="57"/>
      <c r="Q6" s="57"/>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row>
    <row r="7" spans="1:202" ht="18.600000000000001" customHeight="1">
      <c r="A7" s="33" t="s">
        <v>44</v>
      </c>
      <c r="B7" s="33"/>
      <c r="C7" s="20"/>
      <c r="D7" s="20"/>
      <c r="E7" s="20"/>
      <c r="F7" s="20"/>
      <c r="G7" s="20"/>
      <c r="H7" s="20"/>
      <c r="I7" s="20"/>
      <c r="J7" s="20"/>
      <c r="K7" s="26"/>
      <c r="L7" s="26"/>
      <c r="M7" s="20"/>
      <c r="N7" s="20"/>
      <c r="O7" s="20"/>
      <c r="P7" s="26"/>
      <c r="Q7" s="26"/>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row>
    <row r="8" spans="1:202" ht="5.0999999999999996" customHeight="1">
      <c r="A8" s="58"/>
      <c r="B8" s="58"/>
      <c r="C8" s="58"/>
      <c r="D8" s="58"/>
      <c r="E8" s="58"/>
      <c r="F8" s="58"/>
      <c r="G8" s="58"/>
      <c r="H8" s="58"/>
      <c r="I8" s="58"/>
      <c r="J8" s="58"/>
      <c r="K8" s="59"/>
      <c r="L8" s="59"/>
      <c r="M8" s="58"/>
      <c r="N8" s="58"/>
      <c r="O8" s="58"/>
      <c r="P8" s="59"/>
      <c r="Q8" s="59"/>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row>
    <row r="9" spans="1:202" s="41" customFormat="1">
      <c r="A9" s="38" t="s">
        <v>25</v>
      </c>
      <c r="B9" s="38"/>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row>
    <row r="10" spans="1:202">
      <c r="A10" s="82"/>
      <c r="B10" s="23"/>
      <c r="C10" s="83"/>
      <c r="D10" s="83"/>
      <c r="E10" s="83"/>
      <c r="F10" s="83"/>
      <c r="G10" s="21"/>
      <c r="H10" s="83"/>
      <c r="I10" s="83"/>
      <c r="J10" s="83"/>
      <c r="L10" s="23"/>
      <c r="M10" s="83"/>
      <c r="N10" s="83"/>
      <c r="O10" s="83"/>
      <c r="Q10" s="23"/>
      <c r="R10" s="83"/>
      <c r="S10" s="83"/>
      <c r="T10" s="83"/>
      <c r="V10" s="26"/>
      <c r="W10" s="83"/>
      <c r="X10" s="83"/>
      <c r="Y10" s="83"/>
      <c r="AA10" s="26"/>
      <c r="AB10" s="83"/>
      <c r="AC10" s="83"/>
      <c r="AD10" s="83"/>
      <c r="AF10" s="26"/>
      <c r="AG10" s="83"/>
      <c r="AH10" s="83"/>
      <c r="AI10" s="83"/>
      <c r="AK10" s="26"/>
      <c r="AL10" s="83"/>
      <c r="AM10" s="83"/>
      <c r="AN10" s="83"/>
      <c r="AP10" s="26"/>
      <c r="AQ10" s="83"/>
      <c r="AR10" s="83"/>
      <c r="AS10" s="83"/>
      <c r="AU10" s="26"/>
      <c r="AV10" s="83"/>
      <c r="AW10" s="83"/>
      <c r="AX10" s="83"/>
      <c r="AZ10" s="26"/>
      <c r="BA10" s="83"/>
      <c r="BB10" s="83"/>
      <c r="BC10" s="83"/>
      <c r="BE10" s="26"/>
      <c r="BF10" s="83"/>
      <c r="BG10" s="83"/>
      <c r="BH10" s="83"/>
      <c r="BI10" s="1"/>
      <c r="BJ10" s="26"/>
      <c r="BK10" s="83"/>
      <c r="BL10" s="83"/>
      <c r="BM10" s="83"/>
    </row>
    <row r="11" spans="1:202">
      <c r="A11" s="65" t="s">
        <v>65</v>
      </c>
      <c r="B11" s="35">
        <v>14711</v>
      </c>
      <c r="C11" s="66">
        <v>3473</v>
      </c>
      <c r="D11" s="66">
        <v>3306</v>
      </c>
      <c r="E11" s="66">
        <v>3379</v>
      </c>
      <c r="F11" s="66">
        <v>3103</v>
      </c>
      <c r="G11" s="35">
        <v>13260</v>
      </c>
      <c r="H11" s="66">
        <v>3077</v>
      </c>
      <c r="I11" s="66">
        <v>2972</v>
      </c>
      <c r="J11" s="66">
        <v>3051</v>
      </c>
      <c r="K11" s="66">
        <v>2917</v>
      </c>
      <c r="L11" s="35">
        <v>12017</v>
      </c>
      <c r="M11" s="66">
        <v>2732</v>
      </c>
      <c r="N11" s="66">
        <v>2717</v>
      </c>
      <c r="O11" s="66">
        <v>2629</v>
      </c>
      <c r="P11" s="66">
        <v>2621</v>
      </c>
      <c r="Q11" s="35">
        <v>10699</v>
      </c>
      <c r="R11" s="66">
        <v>2521</v>
      </c>
      <c r="S11" s="66">
        <v>2415</v>
      </c>
      <c r="T11" s="66">
        <v>2482</v>
      </c>
      <c r="U11" s="66">
        <v>2339</v>
      </c>
      <c r="V11" s="35">
        <v>9758</v>
      </c>
      <c r="W11" s="66">
        <v>2360</v>
      </c>
      <c r="X11" s="66">
        <v>2228</v>
      </c>
      <c r="Y11" s="66">
        <v>2127</v>
      </c>
      <c r="Z11" s="66">
        <v>1979</v>
      </c>
      <c r="AA11" s="35">
        <v>8694</v>
      </c>
      <c r="AB11" s="66">
        <v>1788</v>
      </c>
      <c r="AC11" s="66">
        <v>1805</v>
      </c>
      <c r="AD11" s="66">
        <v>1712</v>
      </c>
      <c r="AE11" s="66">
        <v>1742</v>
      </c>
      <c r="AF11" s="35">
        <v>7047</v>
      </c>
      <c r="AG11" s="66">
        <v>1608</v>
      </c>
      <c r="AH11" s="66">
        <v>1522</v>
      </c>
      <c r="AI11" s="66">
        <v>1588</v>
      </c>
      <c r="AJ11" s="66">
        <v>1482</v>
      </c>
      <c r="AK11" s="35">
        <v>6200</v>
      </c>
      <c r="AL11" s="66">
        <v>1459</v>
      </c>
      <c r="AM11" s="66">
        <v>1396</v>
      </c>
      <c r="AN11" s="66">
        <v>1373</v>
      </c>
      <c r="AO11" s="66">
        <v>1379</v>
      </c>
      <c r="AP11" s="35">
        <v>5607</v>
      </c>
      <c r="AQ11" s="66">
        <v>1316</v>
      </c>
      <c r="AR11" s="66">
        <v>1257</v>
      </c>
      <c r="AS11" s="66">
        <v>1297</v>
      </c>
      <c r="AT11" s="66">
        <v>1136</v>
      </c>
      <c r="AU11" s="35">
        <v>5006</v>
      </c>
      <c r="AV11" s="66">
        <v>1177</v>
      </c>
      <c r="AW11" s="66">
        <v>1098</v>
      </c>
      <c r="AX11" s="66">
        <v>1132</v>
      </c>
      <c r="AY11" s="66">
        <v>1068</v>
      </c>
      <c r="AZ11" s="35">
        <v>4475</v>
      </c>
      <c r="BA11" s="66">
        <v>1055</v>
      </c>
      <c r="BB11" s="66">
        <v>1010</v>
      </c>
      <c r="BC11" s="66">
        <v>960</v>
      </c>
      <c r="BD11" s="66">
        <v>989</v>
      </c>
      <c r="BE11" s="35">
        <v>4014</v>
      </c>
      <c r="BF11" s="66">
        <v>926</v>
      </c>
      <c r="BG11" s="66">
        <v>865</v>
      </c>
      <c r="BH11" s="66">
        <v>888</v>
      </c>
      <c r="BI11" s="66">
        <v>820</v>
      </c>
      <c r="BJ11" s="35">
        <v>3499</v>
      </c>
      <c r="BK11" s="66">
        <v>883</v>
      </c>
      <c r="BL11" s="66">
        <v>1079</v>
      </c>
      <c r="BM11" s="66">
        <v>1019</v>
      </c>
    </row>
    <row r="12" spans="1:202">
      <c r="A12" s="67" t="s">
        <v>7</v>
      </c>
      <c r="B12" s="23"/>
      <c r="C12" s="68"/>
      <c r="D12" s="68">
        <v>-4.8085228908724464E-2</v>
      </c>
      <c r="E12" s="68">
        <v>2.2081064730792521E-2</v>
      </c>
      <c r="F12" s="68">
        <v>-8.1680970701390909E-2</v>
      </c>
      <c r="G12" s="23"/>
      <c r="H12" s="68">
        <v>-8.3789880760554158E-3</v>
      </c>
      <c r="I12" s="68">
        <v>-3.412414689632759E-2</v>
      </c>
      <c r="J12" s="68">
        <v>2.6581426648721429E-2</v>
      </c>
      <c r="K12" s="68">
        <v>-4.3920026220911179E-2</v>
      </c>
      <c r="L12" s="26"/>
      <c r="M12" s="68">
        <v>-6.3421323277339736E-2</v>
      </c>
      <c r="N12" s="68">
        <v>-5.4904831625183226E-3</v>
      </c>
      <c r="O12" s="68">
        <v>-3.2388663967611309E-2</v>
      </c>
      <c r="P12" s="68">
        <v>-3.042982122479998E-3</v>
      </c>
      <c r="Q12" s="26"/>
      <c r="R12" s="68">
        <v>-3.815337657382678E-2</v>
      </c>
      <c r="S12" s="68">
        <v>-4.2046806822689464E-2</v>
      </c>
      <c r="T12" s="68">
        <v>2.7743271221532195E-2</v>
      </c>
      <c r="U12" s="68">
        <v>-5.7614826752618864E-2</v>
      </c>
      <c r="V12" s="26"/>
      <c r="W12" s="68">
        <v>8.9781958101753379E-3</v>
      </c>
      <c r="X12" s="68">
        <v>-5.5932203389830515E-2</v>
      </c>
      <c r="Y12" s="68">
        <v>-4.5332136445242366E-2</v>
      </c>
      <c r="Z12" s="68">
        <v>-6.9581570286788907E-2</v>
      </c>
      <c r="AA12" s="26"/>
      <c r="AB12" s="68">
        <v>-9.6513390601313809E-2</v>
      </c>
      <c r="AC12" s="68">
        <v>9.5078299776285569E-3</v>
      </c>
      <c r="AD12" s="68">
        <v>-5.1523545706371188E-2</v>
      </c>
      <c r="AE12" s="68">
        <v>1.7523364485981352E-2</v>
      </c>
      <c r="AF12" s="26"/>
      <c r="AG12" s="68">
        <v>-7.6923076923076872E-2</v>
      </c>
      <c r="AH12" s="68">
        <v>-5.3482587064676568E-2</v>
      </c>
      <c r="AI12" s="68">
        <v>4.3363994743758294E-2</v>
      </c>
      <c r="AJ12" s="68">
        <v>-6.6750629722921895E-2</v>
      </c>
      <c r="AK12" s="26"/>
      <c r="AL12" s="68">
        <v>-1.5519568151147078E-2</v>
      </c>
      <c r="AM12" s="68">
        <v>-4.3180260452364672E-2</v>
      </c>
      <c r="AN12" s="68">
        <v>-1.6475644699140424E-2</v>
      </c>
      <c r="AO12" s="68">
        <v>4.3699927166787056E-3</v>
      </c>
      <c r="AP12" s="26"/>
      <c r="AQ12" s="68">
        <v>-4.5685279187817285E-2</v>
      </c>
      <c r="AR12" s="68">
        <v>-4.4832826747720378E-2</v>
      </c>
      <c r="AS12" s="68">
        <v>3.1821797931583129E-2</v>
      </c>
      <c r="AT12" s="68">
        <v>-0.12413261372397844</v>
      </c>
      <c r="AU12" s="26"/>
      <c r="AV12" s="68">
        <v>3.6091549295774739E-2</v>
      </c>
      <c r="AW12" s="68">
        <v>-6.7119796091758666E-2</v>
      </c>
      <c r="AX12" s="68">
        <v>3.0965391621129434E-2</v>
      </c>
      <c r="AY12" s="68">
        <v>-5.6537102473498191E-2</v>
      </c>
      <c r="AZ12" s="26"/>
      <c r="BA12" s="68">
        <v>-1.2172284644194731E-2</v>
      </c>
      <c r="BB12" s="68">
        <v>-4.2654028436018954E-2</v>
      </c>
      <c r="BC12" s="68">
        <v>-4.9504950495049549E-2</v>
      </c>
      <c r="BD12" s="68">
        <v>3.0208333333333393E-2</v>
      </c>
      <c r="BE12" s="26"/>
      <c r="BF12" s="68">
        <v>-6.3700707785642074E-2</v>
      </c>
      <c r="BG12" s="68">
        <v>-6.5874730021598271E-2</v>
      </c>
      <c r="BH12" s="68">
        <v>2.6589595375722475E-2</v>
      </c>
      <c r="BI12" s="68">
        <v>-7.6576576576576572E-2</v>
      </c>
      <c r="BJ12" s="26"/>
      <c r="BK12" s="68">
        <v>7.6829268292682995E-2</v>
      </c>
      <c r="BL12" s="68">
        <v>0.22197055492638729</v>
      </c>
      <c r="BM12" s="68">
        <v>-5.5607043558850822E-2</v>
      </c>
    </row>
    <row r="13" spans="1:202">
      <c r="A13" s="67" t="s">
        <v>8</v>
      </c>
      <c r="B13" s="23"/>
      <c r="C13" s="69"/>
      <c r="D13" s="69"/>
      <c r="E13" s="69"/>
      <c r="F13" s="69"/>
      <c r="G13" s="23">
        <v>-9.8633675480932603E-2</v>
      </c>
      <c r="H13" s="69">
        <v>-0.11402245896919094</v>
      </c>
      <c r="I13" s="69">
        <v>-0.10102843315184518</v>
      </c>
      <c r="J13" s="69">
        <v>-9.7070139094406649E-2</v>
      </c>
      <c r="K13" s="68">
        <v>-5.9941991621011881E-2</v>
      </c>
      <c r="L13" s="23">
        <v>-9.3740573152337858E-2</v>
      </c>
      <c r="M13" s="69">
        <v>-0.11212219694507641</v>
      </c>
      <c r="N13" s="69">
        <v>-8.5800807537012136E-2</v>
      </c>
      <c r="O13" s="69">
        <v>-0.13831530645689938</v>
      </c>
      <c r="P13" s="68">
        <v>-0.10147411724374356</v>
      </c>
      <c r="Q13" s="23">
        <v>-0.10967795622867604</v>
      </c>
      <c r="R13" s="69">
        <v>-7.7232796486090827E-2</v>
      </c>
      <c r="S13" s="69">
        <v>-0.11115200588884799</v>
      </c>
      <c r="T13" s="69">
        <v>-5.5914796500570518E-2</v>
      </c>
      <c r="U13" s="68">
        <v>-0.10759252193819158</v>
      </c>
      <c r="V13" s="23">
        <v>-8.7952145060286036E-2</v>
      </c>
      <c r="W13" s="69">
        <v>-6.3863546211820665E-2</v>
      </c>
      <c r="X13" s="69">
        <v>-7.7432712215320887E-2</v>
      </c>
      <c r="Y13" s="69">
        <v>-0.14302981466559228</v>
      </c>
      <c r="Z13" s="68">
        <v>-0.15391192817443355</v>
      </c>
      <c r="AA13" s="23">
        <v>-0.10903873744619796</v>
      </c>
      <c r="AB13" s="69">
        <v>-0.24237288135593216</v>
      </c>
      <c r="AC13" s="69">
        <v>-0.18985637342908435</v>
      </c>
      <c r="AD13" s="69">
        <v>-0.19511048425011757</v>
      </c>
      <c r="AE13" s="68">
        <v>-0.11975745325922182</v>
      </c>
      <c r="AF13" s="23">
        <v>-0.18944099378881984</v>
      </c>
      <c r="AG13" s="69">
        <v>-0.10067114093959728</v>
      </c>
      <c r="AH13" s="69">
        <v>-0.15678670360110802</v>
      </c>
      <c r="AI13" s="69">
        <v>-7.2429906542056055E-2</v>
      </c>
      <c r="AJ13" s="68">
        <v>-0.14925373134328357</v>
      </c>
      <c r="AK13" s="23">
        <v>-0.12019298992479066</v>
      </c>
      <c r="AL13" s="69">
        <v>-9.2661691542288538E-2</v>
      </c>
      <c r="AM13" s="69">
        <v>-8.2785808147174733E-2</v>
      </c>
      <c r="AN13" s="69">
        <v>-0.13539042821158687</v>
      </c>
      <c r="AO13" s="68">
        <v>-6.9500674763832704E-2</v>
      </c>
      <c r="AP13" s="23">
        <v>-9.5645161290322633E-2</v>
      </c>
      <c r="AQ13" s="69">
        <v>-9.8012337217272094E-2</v>
      </c>
      <c r="AR13" s="69">
        <v>-9.957020057306587E-2</v>
      </c>
      <c r="AS13" s="69">
        <v>-5.5353241077931492E-2</v>
      </c>
      <c r="AT13" s="68">
        <v>-0.17621464829586653</v>
      </c>
      <c r="AU13" s="23">
        <v>-0.10718744426609594</v>
      </c>
      <c r="AV13" s="69">
        <v>-0.10562310030395139</v>
      </c>
      <c r="AW13" s="69">
        <v>-0.12649164677804292</v>
      </c>
      <c r="AX13" s="69">
        <v>-0.1272166538164996</v>
      </c>
      <c r="AY13" s="68">
        <v>-5.9859154929577496E-2</v>
      </c>
      <c r="AZ13" s="23">
        <v>-0.10607271274470631</v>
      </c>
      <c r="BA13" s="69">
        <v>-0.10365335598980463</v>
      </c>
      <c r="BB13" s="69">
        <v>-8.0145719489981837E-2</v>
      </c>
      <c r="BC13" s="69">
        <v>-0.15194346289752647</v>
      </c>
      <c r="BD13" s="68">
        <v>-7.3970037453183535E-2</v>
      </c>
      <c r="BE13" s="23">
        <v>-0.10301675977653635</v>
      </c>
      <c r="BF13" s="69">
        <v>-0.12227488151658772</v>
      </c>
      <c r="BG13" s="69">
        <v>-0.14356435643564358</v>
      </c>
      <c r="BH13" s="69">
        <v>-7.4999999999999956E-2</v>
      </c>
      <c r="BI13" s="68">
        <v>-0.17087967644084934</v>
      </c>
      <c r="BJ13" s="23">
        <v>-0.12830094668659686</v>
      </c>
      <c r="BK13" s="69">
        <v>-4.643628509719222E-2</v>
      </c>
      <c r="BL13" s="69">
        <v>0.24739884393063583</v>
      </c>
      <c r="BM13" s="69">
        <v>0.14752252252252251</v>
      </c>
    </row>
    <row r="14" spans="1:202">
      <c r="A14" s="67"/>
      <c r="B14" s="23"/>
      <c r="C14" s="69"/>
      <c r="D14" s="69"/>
      <c r="E14" s="69"/>
      <c r="F14" s="69"/>
      <c r="G14" s="23"/>
      <c r="H14" s="69"/>
      <c r="I14" s="69"/>
      <c r="J14" s="69"/>
      <c r="K14" s="68"/>
      <c r="L14" s="23"/>
      <c r="M14" s="69"/>
      <c r="N14" s="69"/>
      <c r="O14" s="69"/>
      <c r="P14" s="68"/>
      <c r="Q14" s="23"/>
      <c r="R14" s="69"/>
      <c r="S14" s="69"/>
      <c r="T14" s="69"/>
      <c r="U14" s="68"/>
      <c r="V14" s="23"/>
      <c r="W14" s="69"/>
      <c r="X14" s="69"/>
      <c r="Y14" s="69"/>
      <c r="Z14" s="68"/>
      <c r="AA14" s="23"/>
      <c r="AB14" s="69"/>
      <c r="AC14" s="69"/>
      <c r="AD14" s="69"/>
      <c r="AE14" s="68"/>
      <c r="AF14" s="23"/>
      <c r="AG14" s="69"/>
      <c r="AH14" s="69"/>
      <c r="AI14" s="69"/>
      <c r="AJ14" s="68"/>
      <c r="AK14" s="23"/>
      <c r="AL14" s="69"/>
      <c r="AM14" s="69"/>
      <c r="AN14" s="69"/>
      <c r="AO14" s="68"/>
      <c r="AP14" s="23"/>
      <c r="AQ14" s="69"/>
      <c r="AR14" s="69"/>
      <c r="AS14" s="69"/>
      <c r="AT14" s="68"/>
      <c r="AU14" s="23"/>
      <c r="AV14" s="69"/>
      <c r="AW14" s="69"/>
      <c r="AX14" s="69"/>
      <c r="AY14" s="68"/>
      <c r="AZ14" s="23"/>
      <c r="BA14" s="69"/>
      <c r="BB14" s="69"/>
      <c r="BC14" s="69"/>
      <c r="BD14" s="68"/>
      <c r="BE14" s="23"/>
      <c r="BF14" s="69"/>
      <c r="BG14" s="69"/>
      <c r="BH14" s="69"/>
      <c r="BI14" s="68"/>
      <c r="BJ14" s="23"/>
      <c r="BK14" s="69"/>
      <c r="BL14" s="69"/>
      <c r="BM14" s="69"/>
    </row>
    <row r="15" spans="1:202">
      <c r="A15" s="65" t="s">
        <v>38</v>
      </c>
      <c r="B15" s="36">
        <v>6411</v>
      </c>
      <c r="C15" s="84">
        <v>1673</v>
      </c>
      <c r="D15" s="84">
        <v>1651</v>
      </c>
      <c r="E15" s="84">
        <v>1719</v>
      </c>
      <c r="F15" s="66">
        <v>1648</v>
      </c>
      <c r="G15" s="36">
        <v>6691</v>
      </c>
      <c r="H15" s="84">
        <v>1654</v>
      </c>
      <c r="I15" s="84">
        <v>1659</v>
      </c>
      <c r="J15" s="84">
        <v>1731</v>
      </c>
      <c r="K15" s="66">
        <v>1674</v>
      </c>
      <c r="L15" s="35">
        <v>6718</v>
      </c>
      <c r="M15" s="84">
        <v>1623</v>
      </c>
      <c r="N15" s="84">
        <v>1634</v>
      </c>
      <c r="O15" s="84">
        <v>1646</v>
      </c>
      <c r="P15" s="66">
        <v>1644</v>
      </c>
      <c r="Q15" s="35">
        <v>6547</v>
      </c>
      <c r="R15" s="84">
        <v>1577</v>
      </c>
      <c r="S15" s="84">
        <v>1535</v>
      </c>
      <c r="T15" s="84">
        <v>1602</v>
      </c>
      <c r="U15" s="66">
        <v>1526</v>
      </c>
      <c r="V15" s="35">
        <v>6240</v>
      </c>
      <c r="W15" s="84">
        <v>1543</v>
      </c>
      <c r="X15" s="84">
        <v>1516</v>
      </c>
      <c r="Y15" s="84">
        <v>1595</v>
      </c>
      <c r="Z15" s="66">
        <v>1571</v>
      </c>
      <c r="AA15" s="35">
        <v>6225</v>
      </c>
      <c r="AB15" s="84">
        <v>1503</v>
      </c>
      <c r="AC15" s="84">
        <v>1550</v>
      </c>
      <c r="AD15" s="84">
        <v>1521</v>
      </c>
      <c r="AE15" s="66">
        <v>1541</v>
      </c>
      <c r="AF15" s="35">
        <v>6115</v>
      </c>
      <c r="AG15" s="84">
        <v>1467</v>
      </c>
      <c r="AH15" s="84">
        <v>1424</v>
      </c>
      <c r="AI15" s="84">
        <v>1498</v>
      </c>
      <c r="AJ15" s="66">
        <v>1440</v>
      </c>
      <c r="AK15" s="35">
        <v>5829</v>
      </c>
      <c r="AL15" s="84">
        <v>1429</v>
      </c>
      <c r="AM15" s="84">
        <v>1386</v>
      </c>
      <c r="AN15" s="84">
        <v>1410</v>
      </c>
      <c r="AO15" s="66">
        <v>1403</v>
      </c>
      <c r="AP15" s="35">
        <v>5628</v>
      </c>
      <c r="AQ15" s="84">
        <v>1348</v>
      </c>
      <c r="AR15" s="84">
        <v>1314</v>
      </c>
      <c r="AS15" s="84">
        <v>1383</v>
      </c>
      <c r="AT15" s="66">
        <v>1252</v>
      </c>
      <c r="AU15" s="35">
        <v>5297</v>
      </c>
      <c r="AV15" s="84">
        <v>1281</v>
      </c>
      <c r="AW15" s="84">
        <v>1220</v>
      </c>
      <c r="AX15" s="84">
        <v>1266</v>
      </c>
      <c r="AY15" s="66">
        <v>1205</v>
      </c>
      <c r="AZ15" s="35">
        <v>4972</v>
      </c>
      <c r="BA15" s="84">
        <v>1191</v>
      </c>
      <c r="BB15" s="84">
        <v>1151</v>
      </c>
      <c r="BC15" s="84">
        <v>1125</v>
      </c>
      <c r="BD15" s="66">
        <v>1160</v>
      </c>
      <c r="BE15" s="35">
        <v>4627</v>
      </c>
      <c r="BF15" s="84">
        <v>1090</v>
      </c>
      <c r="BG15" s="84">
        <v>1056</v>
      </c>
      <c r="BH15" s="84">
        <v>1099</v>
      </c>
      <c r="BI15" s="66">
        <v>1046</v>
      </c>
      <c r="BJ15" s="35">
        <v>4291</v>
      </c>
      <c r="BK15" s="84">
        <v>1120</v>
      </c>
      <c r="BL15" s="84">
        <v>1293</v>
      </c>
      <c r="BM15" s="84">
        <v>1368</v>
      </c>
    </row>
    <row r="16" spans="1:202">
      <c r="A16" s="67" t="s">
        <v>7</v>
      </c>
      <c r="B16" s="23"/>
      <c r="C16" s="68"/>
      <c r="D16" s="68">
        <v>-1.3150029886431547E-2</v>
      </c>
      <c r="E16" s="68">
        <v>4.1187159297395581E-2</v>
      </c>
      <c r="F16" s="68">
        <v>-4.1303083187899992E-2</v>
      </c>
      <c r="G16" s="23"/>
      <c r="H16" s="68">
        <v>3.6407766990291801E-3</v>
      </c>
      <c r="I16" s="68">
        <v>3.0229746070133956E-3</v>
      </c>
      <c r="J16" s="68">
        <v>4.3399638336347302E-2</v>
      </c>
      <c r="K16" s="68">
        <v>-3.2928942807625705E-2</v>
      </c>
      <c r="L16" s="26"/>
      <c r="M16" s="68">
        <v>-3.046594982078854E-2</v>
      </c>
      <c r="N16" s="68">
        <v>6.7775723967959944E-3</v>
      </c>
      <c r="O16" s="68">
        <v>7.3439412484699318E-3</v>
      </c>
      <c r="P16" s="68">
        <v>-1.2150668286755595E-3</v>
      </c>
      <c r="Q16" s="26"/>
      <c r="R16" s="68">
        <v>-4.0754257907542613E-2</v>
      </c>
      <c r="S16" s="68">
        <v>-2.6632847178186481E-2</v>
      </c>
      <c r="T16" s="68">
        <v>4.3648208469055483E-2</v>
      </c>
      <c r="U16" s="68">
        <v>-4.7440699126092389E-2</v>
      </c>
      <c r="V16" s="26"/>
      <c r="W16" s="68">
        <v>1.1140235910878094E-2</v>
      </c>
      <c r="X16" s="68">
        <v>-1.7498379779650075E-2</v>
      </c>
      <c r="Y16" s="68">
        <v>5.2110817941952492E-2</v>
      </c>
      <c r="Z16" s="68">
        <v>-1.5047021943573657E-2</v>
      </c>
      <c r="AA16" s="26"/>
      <c r="AB16" s="68">
        <v>-4.3284532145130505E-2</v>
      </c>
      <c r="AC16" s="68">
        <v>3.1270791749833604E-2</v>
      </c>
      <c r="AD16" s="68">
        <v>-1.8709677419354809E-2</v>
      </c>
      <c r="AE16" s="68">
        <v>1.3149243918474607E-2</v>
      </c>
      <c r="AF16" s="26"/>
      <c r="AG16" s="68">
        <v>-4.8020765736534687E-2</v>
      </c>
      <c r="AH16" s="68">
        <v>-2.9311520109066125E-2</v>
      </c>
      <c r="AI16" s="68">
        <v>5.1966292134831393E-2</v>
      </c>
      <c r="AJ16" s="68">
        <v>-3.8718291054739673E-2</v>
      </c>
      <c r="AK16" s="26"/>
      <c r="AL16" s="68">
        <v>-7.6388888888888618E-3</v>
      </c>
      <c r="AM16" s="68">
        <v>-3.0090972708187502E-2</v>
      </c>
      <c r="AN16" s="68">
        <v>1.7316017316017396E-2</v>
      </c>
      <c r="AO16" s="68">
        <v>-4.9645390070921502E-3</v>
      </c>
      <c r="AP16" s="26"/>
      <c r="AQ16" s="68">
        <v>-3.9201710620099806E-2</v>
      </c>
      <c r="AR16" s="68">
        <v>-2.5222551928783421E-2</v>
      </c>
      <c r="AS16" s="68">
        <v>5.2511415525114069E-2</v>
      </c>
      <c r="AT16" s="68">
        <v>-9.4721619667389678E-2</v>
      </c>
      <c r="AU16" s="26"/>
      <c r="AV16" s="68">
        <v>2.3162939297124652E-2</v>
      </c>
      <c r="AW16" s="68">
        <v>-4.7619047619047672E-2</v>
      </c>
      <c r="AX16" s="68">
        <v>3.770491803278686E-2</v>
      </c>
      <c r="AY16" s="68">
        <v>-4.8183254344391746E-2</v>
      </c>
      <c r="AZ16" s="26"/>
      <c r="BA16" s="68">
        <v>-1.1618257261410747E-2</v>
      </c>
      <c r="BB16" s="68">
        <v>-3.3585222502099055E-2</v>
      </c>
      <c r="BC16" s="68">
        <v>-2.2589052997393555E-2</v>
      </c>
      <c r="BD16" s="68">
        <v>3.1111111111111089E-2</v>
      </c>
      <c r="BE16" s="26"/>
      <c r="BF16" s="68">
        <v>-6.0344827586206851E-2</v>
      </c>
      <c r="BG16" s="68">
        <v>-3.1192660550458662E-2</v>
      </c>
      <c r="BH16" s="68">
        <v>4.0719696969697017E-2</v>
      </c>
      <c r="BI16" s="68">
        <v>-4.8225659690627865E-2</v>
      </c>
      <c r="BJ16" s="26"/>
      <c r="BK16" s="68">
        <v>7.074569789674956E-2</v>
      </c>
      <c r="BL16" s="68">
        <v>0.15446428571428572</v>
      </c>
      <c r="BM16" s="68">
        <v>5.8004640371229765E-2</v>
      </c>
    </row>
    <row r="17" spans="1:65">
      <c r="A17" s="67" t="s">
        <v>8</v>
      </c>
      <c r="B17" s="23"/>
      <c r="C17" s="69"/>
      <c r="D17" s="69"/>
      <c r="E17" s="69"/>
      <c r="F17" s="69"/>
      <c r="G17" s="23">
        <v>4.3674933707689823E-2</v>
      </c>
      <c r="H17" s="69">
        <v>-1.1356843992827215E-2</v>
      </c>
      <c r="I17" s="69">
        <v>4.8455481526348265E-3</v>
      </c>
      <c r="J17" s="69">
        <v>6.9808027923210503E-3</v>
      </c>
      <c r="K17" s="68">
        <v>1.5776699029126151E-2</v>
      </c>
      <c r="L17" s="23">
        <v>4.0352712599014406E-3</v>
      </c>
      <c r="M17" s="69">
        <v>-1.8742442563482453E-2</v>
      </c>
      <c r="N17" s="69">
        <v>-1.5069318866787196E-2</v>
      </c>
      <c r="O17" s="69">
        <v>-4.9104563835932979E-2</v>
      </c>
      <c r="P17" s="68">
        <v>-1.7921146953404965E-2</v>
      </c>
      <c r="Q17" s="23">
        <v>-2.5454004167907107E-2</v>
      </c>
      <c r="R17" s="69">
        <v>-2.8342575477510734E-2</v>
      </c>
      <c r="S17" s="69">
        <v>-6.0587515299877603E-2</v>
      </c>
      <c r="T17" s="69">
        <v>-2.6731470230862753E-2</v>
      </c>
      <c r="U17" s="68">
        <v>-7.1776155717761525E-2</v>
      </c>
      <c r="V17" s="23">
        <v>-4.6891706124942756E-2</v>
      </c>
      <c r="W17" s="69">
        <v>-2.1559923906150913E-2</v>
      </c>
      <c r="X17" s="69">
        <v>-1.2377850162866411E-2</v>
      </c>
      <c r="Y17" s="69">
        <v>-4.3695380774032566E-3</v>
      </c>
      <c r="Z17" s="68">
        <v>2.9488859764089215E-2</v>
      </c>
      <c r="AA17" s="23">
        <v>-2.4038461538461453E-3</v>
      </c>
      <c r="AB17" s="69">
        <v>-2.5923525599481523E-2</v>
      </c>
      <c r="AC17" s="69">
        <v>2.2427440633245421E-2</v>
      </c>
      <c r="AD17" s="69">
        <v>-4.6394984326018851E-2</v>
      </c>
      <c r="AE17" s="68">
        <v>-1.9096117122851641E-2</v>
      </c>
      <c r="AF17" s="23">
        <v>-1.7670682730923648E-2</v>
      </c>
      <c r="AG17" s="69">
        <v>-2.39520958083832E-2</v>
      </c>
      <c r="AH17" s="69">
        <v>-8.1290322580645169E-2</v>
      </c>
      <c r="AI17" s="69">
        <v>-1.5121630506245931E-2</v>
      </c>
      <c r="AJ17" s="68">
        <v>-6.5541855937702787E-2</v>
      </c>
      <c r="AK17" s="23">
        <v>-4.6770237121831593E-2</v>
      </c>
      <c r="AL17" s="69">
        <v>-2.5903203817314258E-2</v>
      </c>
      <c r="AM17" s="69">
        <v>-2.6685393258427004E-2</v>
      </c>
      <c r="AN17" s="69">
        <v>-5.8744993324432615E-2</v>
      </c>
      <c r="AO17" s="68">
        <v>-2.5694444444444464E-2</v>
      </c>
      <c r="AP17" s="23">
        <v>-3.4482758620689613E-2</v>
      </c>
      <c r="AQ17" s="69">
        <v>-5.6682995101469569E-2</v>
      </c>
      <c r="AR17" s="69">
        <v>-5.1948051948051965E-2</v>
      </c>
      <c r="AS17" s="69">
        <v>-1.9148936170212738E-2</v>
      </c>
      <c r="AT17" s="68">
        <v>-0.10762651461154671</v>
      </c>
      <c r="AU17" s="23">
        <v>-5.8813077469793917E-2</v>
      </c>
      <c r="AV17" s="69">
        <v>-4.9703264094955513E-2</v>
      </c>
      <c r="AW17" s="69">
        <v>-7.1537290715372959E-2</v>
      </c>
      <c r="AX17" s="69">
        <v>-8.4598698481561874E-2</v>
      </c>
      <c r="AY17" s="68">
        <v>-3.7539936102236382E-2</v>
      </c>
      <c r="AZ17" s="23">
        <v>-6.1355484236360169E-2</v>
      </c>
      <c r="BA17" s="69">
        <v>-7.0257611241217766E-2</v>
      </c>
      <c r="BB17" s="69">
        <v>-5.6557377049180291E-2</v>
      </c>
      <c r="BC17" s="69">
        <v>-0.11137440758293837</v>
      </c>
      <c r="BD17" s="68">
        <v>-3.7344398340248941E-2</v>
      </c>
      <c r="BE17" s="23">
        <v>-6.938857602574422E-2</v>
      </c>
      <c r="BF17" s="69">
        <v>-8.4802686817800121E-2</v>
      </c>
      <c r="BG17" s="69">
        <v>-8.2536924413553425E-2</v>
      </c>
      <c r="BH17" s="69">
        <v>-2.3111111111111082E-2</v>
      </c>
      <c r="BI17" s="68">
        <v>-9.8275862068965547E-2</v>
      </c>
      <c r="BJ17" s="23">
        <v>-7.2617246596066609E-2</v>
      </c>
      <c r="BK17" s="69">
        <v>2.7522935779816571E-2</v>
      </c>
      <c r="BL17" s="69">
        <v>0.22443181818181812</v>
      </c>
      <c r="BM17" s="69">
        <v>0.24476797088262048</v>
      </c>
    </row>
    <row r="18" spans="1:65">
      <c r="A18" s="67"/>
      <c r="B18" s="23"/>
      <c r="C18" s="69"/>
      <c r="D18" s="69"/>
      <c r="E18" s="69"/>
      <c r="F18" s="69"/>
      <c r="G18" s="23"/>
      <c r="H18" s="69"/>
      <c r="I18" s="69"/>
      <c r="J18" s="69"/>
      <c r="K18" s="68"/>
      <c r="L18" s="23"/>
      <c r="M18" s="69"/>
      <c r="N18" s="69"/>
      <c r="O18" s="69"/>
      <c r="P18" s="68"/>
      <c r="Q18" s="23"/>
      <c r="R18" s="69"/>
      <c r="S18" s="69"/>
      <c r="T18" s="69"/>
      <c r="U18" s="68"/>
      <c r="V18" s="23"/>
      <c r="W18" s="69"/>
      <c r="X18" s="69"/>
      <c r="Y18" s="69"/>
      <c r="Z18" s="68"/>
      <c r="AA18" s="23">
        <v>-14</v>
      </c>
      <c r="AB18" s="69"/>
      <c r="AC18" s="69"/>
      <c r="AD18" s="69"/>
      <c r="AE18" s="68"/>
      <c r="AF18" s="23"/>
      <c r="AG18" s="69"/>
      <c r="AH18" s="69"/>
      <c r="AI18" s="69"/>
      <c r="AJ18" s="68"/>
      <c r="AK18" s="23"/>
      <c r="AL18" s="69"/>
      <c r="AM18" s="69"/>
      <c r="AN18" s="69"/>
      <c r="AO18" s="68"/>
      <c r="AP18" s="23"/>
      <c r="AQ18" s="69"/>
      <c r="AR18" s="69"/>
      <c r="AS18" s="69"/>
      <c r="AT18" s="68"/>
      <c r="AU18" s="23"/>
      <c r="AV18" s="69"/>
      <c r="AW18" s="69"/>
      <c r="AX18" s="69"/>
      <c r="AY18" s="68"/>
      <c r="AZ18" s="23"/>
      <c r="BA18" s="69"/>
      <c r="BB18" s="69"/>
      <c r="BC18" s="69"/>
      <c r="BD18" s="68"/>
      <c r="BE18" s="23"/>
      <c r="BF18" s="69"/>
      <c r="BG18" s="69"/>
      <c r="BH18" s="69"/>
      <c r="BI18" s="68"/>
      <c r="BJ18" s="23"/>
      <c r="BK18" s="69"/>
      <c r="BL18" s="69"/>
      <c r="BM18" s="69"/>
    </row>
    <row r="19" spans="1:65">
      <c r="A19" s="85" t="s">
        <v>66</v>
      </c>
      <c r="B19" s="36">
        <v>2749</v>
      </c>
      <c r="C19" s="72">
        <v>2701</v>
      </c>
      <c r="D19" s="72">
        <v>2670</v>
      </c>
      <c r="E19" s="72">
        <v>2634</v>
      </c>
      <c r="F19" s="72">
        <v>2604</v>
      </c>
      <c r="G19" s="36">
        <v>2604</v>
      </c>
      <c r="H19" s="72">
        <v>2571</v>
      </c>
      <c r="I19" s="72">
        <v>2540</v>
      </c>
      <c r="J19" s="72">
        <v>2513</v>
      </c>
      <c r="K19" s="66">
        <v>2483</v>
      </c>
      <c r="L19" s="35">
        <v>2483</v>
      </c>
      <c r="M19" s="72">
        <v>2454</v>
      </c>
      <c r="N19" s="72">
        <v>2422</v>
      </c>
      <c r="O19" s="72">
        <v>2394</v>
      </c>
      <c r="P19" s="66">
        <v>2366</v>
      </c>
      <c r="Q19" s="35">
        <v>2366</v>
      </c>
      <c r="R19" s="72">
        <v>2358</v>
      </c>
      <c r="S19" s="72">
        <v>2356</v>
      </c>
      <c r="T19" s="72">
        <v>2363</v>
      </c>
      <c r="U19" s="66">
        <v>2367</v>
      </c>
      <c r="V19" s="35">
        <v>2367</v>
      </c>
      <c r="W19" s="72">
        <v>2368</v>
      </c>
      <c r="X19" s="72">
        <v>2335</v>
      </c>
      <c r="Y19" s="72">
        <v>2299</v>
      </c>
      <c r="Z19" s="66">
        <v>2268</v>
      </c>
      <c r="AA19" s="35">
        <v>2268</v>
      </c>
      <c r="AB19" s="72">
        <v>2242</v>
      </c>
      <c r="AC19" s="72">
        <v>2224</v>
      </c>
      <c r="AD19" s="72">
        <v>2223</v>
      </c>
      <c r="AE19" s="66">
        <v>2216</v>
      </c>
      <c r="AF19" s="35">
        <v>2216</v>
      </c>
      <c r="AG19" s="72">
        <v>2214</v>
      </c>
      <c r="AH19" s="72">
        <v>2205</v>
      </c>
      <c r="AI19" s="72">
        <v>2205</v>
      </c>
      <c r="AJ19" s="66">
        <v>2205</v>
      </c>
      <c r="AK19" s="35">
        <v>2205</v>
      </c>
      <c r="AL19" s="72">
        <v>2125</v>
      </c>
      <c r="AM19" s="72">
        <v>2117</v>
      </c>
      <c r="AN19" s="72">
        <v>2103</v>
      </c>
      <c r="AO19" s="66">
        <v>2087</v>
      </c>
      <c r="AP19" s="35">
        <v>2087</v>
      </c>
      <c r="AQ19" s="72">
        <v>2068</v>
      </c>
      <c r="AR19" s="72">
        <v>2050</v>
      </c>
      <c r="AS19" s="72">
        <v>2031</v>
      </c>
      <c r="AT19" s="66">
        <v>2010</v>
      </c>
      <c r="AU19" s="35">
        <v>2010</v>
      </c>
      <c r="AV19" s="72">
        <v>1986</v>
      </c>
      <c r="AW19" s="72">
        <v>1961</v>
      </c>
      <c r="AX19" s="72">
        <v>1942</v>
      </c>
      <c r="AY19" s="66">
        <v>1916</v>
      </c>
      <c r="AZ19" s="35">
        <v>1916</v>
      </c>
      <c r="BA19" s="72">
        <v>1889</v>
      </c>
      <c r="BB19" s="72">
        <v>1865</v>
      </c>
      <c r="BC19" s="72">
        <v>1843</v>
      </c>
      <c r="BD19" s="66">
        <v>1818</v>
      </c>
      <c r="BE19" s="35">
        <v>1818</v>
      </c>
      <c r="BF19" s="72">
        <v>1792</v>
      </c>
      <c r="BG19" s="72">
        <v>1768</v>
      </c>
      <c r="BH19" s="72">
        <v>1743</v>
      </c>
      <c r="BI19" s="66">
        <v>1718</v>
      </c>
      <c r="BJ19" s="35">
        <v>1718</v>
      </c>
      <c r="BK19" s="72">
        <v>1693</v>
      </c>
      <c r="BL19" s="72">
        <v>1675</v>
      </c>
      <c r="BM19" s="72">
        <v>1653</v>
      </c>
    </row>
    <row r="20" spans="1:65">
      <c r="A20" s="67" t="s">
        <v>7</v>
      </c>
      <c r="B20" s="23"/>
      <c r="C20" s="68"/>
      <c r="D20" s="68">
        <v>-1.1477230655312809E-2</v>
      </c>
      <c r="E20" s="68">
        <v>-1.3483146067415741E-2</v>
      </c>
      <c r="F20" s="68">
        <v>-1.1389521640091105E-2</v>
      </c>
      <c r="G20" s="23"/>
      <c r="H20" s="68">
        <v>-1.2672811059907807E-2</v>
      </c>
      <c r="I20" s="68">
        <v>-1.2057565149747207E-2</v>
      </c>
      <c r="J20" s="68">
        <v>-1.0629921259842523E-2</v>
      </c>
      <c r="K20" s="68">
        <v>-1.1937922801432577E-2</v>
      </c>
      <c r="L20" s="26"/>
      <c r="M20" s="68">
        <v>-1.1679420056383449E-2</v>
      </c>
      <c r="N20" s="68">
        <v>-1.3039934800325947E-2</v>
      </c>
      <c r="O20" s="68">
        <v>-1.1560693641618491E-2</v>
      </c>
      <c r="P20" s="68">
        <v>-1.1695906432748537E-2</v>
      </c>
      <c r="Q20" s="26"/>
      <c r="R20" s="68">
        <v>-3.3812341504648735E-3</v>
      </c>
      <c r="S20" s="68">
        <v>-8.4817642069545673E-4</v>
      </c>
      <c r="T20" s="68">
        <v>2.9711375212224667E-3</v>
      </c>
      <c r="U20" s="68">
        <v>1.6927634363097521E-3</v>
      </c>
      <c r="V20" s="26"/>
      <c r="W20" s="68">
        <v>4.2247570764675224E-4</v>
      </c>
      <c r="X20" s="68">
        <v>-1.3935810810810856E-2</v>
      </c>
      <c r="Y20" s="68">
        <v>-1.5417558886509641E-2</v>
      </c>
      <c r="Z20" s="68">
        <v>-1.3484123531970371E-2</v>
      </c>
      <c r="AA20" s="26"/>
      <c r="AB20" s="68">
        <v>-1.1463844797178102E-2</v>
      </c>
      <c r="AC20" s="68">
        <v>-8.0285459411240101E-3</v>
      </c>
      <c r="AD20" s="68">
        <v>-4.4964028776983689E-4</v>
      </c>
      <c r="AE20" s="68">
        <v>-3.1488978857400207E-3</v>
      </c>
      <c r="AF20" s="26"/>
      <c r="AG20" s="68">
        <v>-9.0252707581228719E-4</v>
      </c>
      <c r="AH20" s="68">
        <v>-4.0650406504064707E-3</v>
      </c>
      <c r="AI20" s="68">
        <v>0</v>
      </c>
      <c r="AJ20" s="68">
        <v>0</v>
      </c>
      <c r="AK20" s="26"/>
      <c r="AL20" s="68">
        <v>-3.6281179138321962E-2</v>
      </c>
      <c r="AM20" s="68">
        <v>-3.7647058823528923E-3</v>
      </c>
      <c r="AN20" s="68">
        <v>-6.6131317902692333E-3</v>
      </c>
      <c r="AO20" s="68">
        <v>-7.6081787922016586E-3</v>
      </c>
      <c r="AP20" s="26"/>
      <c r="AQ20" s="68">
        <v>-9.1039770004791576E-3</v>
      </c>
      <c r="AR20" s="68">
        <v>-8.704061895551285E-3</v>
      </c>
      <c r="AS20" s="68">
        <v>-9.2682926829268375E-3</v>
      </c>
      <c r="AT20" s="68">
        <v>-1.0339734121122546E-2</v>
      </c>
      <c r="AU20" s="26"/>
      <c r="AV20" s="68">
        <v>-1.1940298507462699E-2</v>
      </c>
      <c r="AW20" s="68">
        <v>-1.2588116817724093E-2</v>
      </c>
      <c r="AX20" s="68">
        <v>-9.6889342172361559E-3</v>
      </c>
      <c r="AY20" s="68">
        <v>-1.3388259526261548E-2</v>
      </c>
      <c r="AZ20" s="26"/>
      <c r="BA20" s="68">
        <v>-1.4091858037578286E-2</v>
      </c>
      <c r="BB20" s="68">
        <v>-1.2705134992059275E-2</v>
      </c>
      <c r="BC20" s="68">
        <v>-1.1796246648793529E-2</v>
      </c>
      <c r="BD20" s="68">
        <v>-1.3564839934888773E-2</v>
      </c>
      <c r="BE20" s="26"/>
      <c r="BF20" s="68">
        <v>-1.4301430143014326E-2</v>
      </c>
      <c r="BG20" s="68">
        <v>-1.3392857142857095E-2</v>
      </c>
      <c r="BH20" s="68">
        <v>-1.4140271493212619E-2</v>
      </c>
      <c r="BI20" s="68">
        <v>-1.4343086632243263E-2</v>
      </c>
      <c r="BJ20" s="26"/>
      <c r="BK20" s="68">
        <v>-1.4551804423748593E-2</v>
      </c>
      <c r="BL20" s="68">
        <v>-1.0632014176018889E-2</v>
      </c>
      <c r="BM20" s="68">
        <v>-1.3134328358208935E-2</v>
      </c>
    </row>
    <row r="21" spans="1:65">
      <c r="A21" s="67" t="s">
        <v>8</v>
      </c>
      <c r="B21" s="23"/>
      <c r="C21" s="69"/>
      <c r="D21" s="69"/>
      <c r="E21" s="69"/>
      <c r="F21" s="69"/>
      <c r="G21" s="23">
        <v>-5.2746453255729353E-2</v>
      </c>
      <c r="H21" s="69">
        <v>-4.8130322102924894E-2</v>
      </c>
      <c r="I21" s="69">
        <v>-4.8689138576779034E-2</v>
      </c>
      <c r="J21" s="69">
        <v>-4.5937737281700808E-2</v>
      </c>
      <c r="K21" s="68">
        <v>-4.64669738863287E-2</v>
      </c>
      <c r="L21" s="23">
        <v>-4.64669738863287E-2</v>
      </c>
      <c r="M21" s="69">
        <v>-4.5507584597432871E-2</v>
      </c>
      <c r="N21" s="69">
        <v>-4.6456692913385833E-2</v>
      </c>
      <c r="O21" s="69">
        <v>-4.7353760445682402E-2</v>
      </c>
      <c r="P21" s="68">
        <v>-4.7120418848167533E-2</v>
      </c>
      <c r="Q21" s="23">
        <v>-4.7120418848167533E-2</v>
      </c>
      <c r="R21" s="69">
        <v>0.15</v>
      </c>
      <c r="S21" s="69">
        <v>-2.725020644095788E-2</v>
      </c>
      <c r="T21" s="69">
        <v>-1.294903926482871E-2</v>
      </c>
      <c r="U21" s="68">
        <v>4.226542688081647E-4</v>
      </c>
      <c r="V21" s="23">
        <v>4.226542688081647E-4</v>
      </c>
      <c r="W21" s="69">
        <v>4.2408821034776167E-3</v>
      </c>
      <c r="X21" s="69">
        <v>-8.9134125636671779E-3</v>
      </c>
      <c r="Y21" s="69">
        <v>-2.7084214980956367E-2</v>
      </c>
      <c r="Z21" s="68">
        <v>-4.1825095057034245E-2</v>
      </c>
      <c r="AA21" s="23">
        <v>-4.1825095057034245E-2</v>
      </c>
      <c r="AB21" s="69">
        <v>-5.3209459459459429E-2</v>
      </c>
      <c r="AC21" s="69">
        <v>-4.7537473233404737E-2</v>
      </c>
      <c r="AD21" s="69">
        <v>-3.3057851239669422E-2</v>
      </c>
      <c r="AE21" s="68">
        <v>-2.2927689594356315E-2</v>
      </c>
      <c r="AF21" s="23">
        <v>-2.2927689594356315E-2</v>
      </c>
      <c r="AG21" s="69">
        <v>-1.2488849241748423E-2</v>
      </c>
      <c r="AH21" s="69">
        <v>-8.5431654676259017E-3</v>
      </c>
      <c r="AI21" s="69">
        <v>-8.0971659919027994E-3</v>
      </c>
      <c r="AJ21" s="68">
        <v>-4.9638989169674685E-3</v>
      </c>
      <c r="AK21" s="23">
        <v>-4.9638989169674685E-3</v>
      </c>
      <c r="AL21" s="69">
        <v>-4.0198735320686518E-2</v>
      </c>
      <c r="AM21" s="69">
        <v>-3.990929705215418E-2</v>
      </c>
      <c r="AN21" s="69">
        <v>-4.6258503401360507E-2</v>
      </c>
      <c r="AO21" s="68">
        <v>-5.3514739229024944E-2</v>
      </c>
      <c r="AP21" s="23">
        <v>-5.3514739229024944E-2</v>
      </c>
      <c r="AQ21" s="69">
        <v>-2.6823529411764691E-2</v>
      </c>
      <c r="AR21" s="69">
        <v>-3.1648559282002831E-2</v>
      </c>
      <c r="AS21" s="69">
        <v>-3.4236804564907297E-2</v>
      </c>
      <c r="AT21" s="68">
        <v>-3.6895064686152335E-2</v>
      </c>
      <c r="AU21" s="23">
        <v>-3.6895064686152335E-2</v>
      </c>
      <c r="AV21" s="69">
        <v>-3.9651837524178002E-2</v>
      </c>
      <c r="AW21" s="69">
        <v>-4.3414634146341502E-2</v>
      </c>
      <c r="AX21" s="69">
        <v>-4.3820777941900535E-2</v>
      </c>
      <c r="AY21" s="68">
        <v>-4.676616915422882E-2</v>
      </c>
      <c r="AZ21" s="23">
        <v>-4.676616915422882E-2</v>
      </c>
      <c r="BA21" s="69">
        <v>-4.8841893252769331E-2</v>
      </c>
      <c r="BB21" s="69">
        <v>-4.8954614992350876E-2</v>
      </c>
      <c r="BC21" s="69">
        <v>-5.09783728115345E-2</v>
      </c>
      <c r="BD21" s="68">
        <v>-5.1148225469728636E-2</v>
      </c>
      <c r="BE21" s="23">
        <v>-5.1148225469728636E-2</v>
      </c>
      <c r="BF21" s="69">
        <v>-5.1349920592906328E-2</v>
      </c>
      <c r="BG21" s="69">
        <v>-5.2010723860589803E-2</v>
      </c>
      <c r="BH21" s="69">
        <v>-5.4259359739555091E-2</v>
      </c>
      <c r="BI21" s="68">
        <v>-5.5005500550055042E-2</v>
      </c>
      <c r="BJ21" s="23">
        <v>-5.5005500550055042E-2</v>
      </c>
      <c r="BK21" s="69">
        <v>-5.5245535714285698E-2</v>
      </c>
      <c r="BL21" s="69">
        <v>-5.2601809954751166E-2</v>
      </c>
      <c r="BM21" s="69">
        <v>-5.1635111876075723E-2</v>
      </c>
    </row>
    <row r="22" spans="1:65">
      <c r="A22" s="67" t="s">
        <v>176</v>
      </c>
      <c r="B22" s="23"/>
      <c r="C22" s="69"/>
      <c r="D22" s="69"/>
      <c r="E22" s="69"/>
      <c r="F22" s="69"/>
      <c r="G22" s="187">
        <v>-145</v>
      </c>
      <c r="H22" s="69"/>
      <c r="I22" s="69"/>
      <c r="J22" s="69"/>
      <c r="K22" s="68"/>
      <c r="L22" s="187">
        <v>-121</v>
      </c>
      <c r="M22" s="69"/>
      <c r="N22" s="69"/>
      <c r="O22" s="69"/>
      <c r="P22" s="68"/>
      <c r="Q22" s="187">
        <v>-117</v>
      </c>
      <c r="R22" s="69"/>
      <c r="S22" s="69"/>
      <c r="T22" s="69"/>
      <c r="U22" s="68"/>
      <c r="V22" s="187">
        <v>1</v>
      </c>
      <c r="W22" s="69"/>
      <c r="X22" s="69"/>
      <c r="Y22" s="69"/>
      <c r="Z22" s="68"/>
      <c r="AA22" s="187">
        <v>-99</v>
      </c>
      <c r="AB22" s="69"/>
      <c r="AC22" s="69"/>
      <c r="AD22" s="69"/>
      <c r="AE22" s="68"/>
      <c r="AF22" s="187">
        <v>-52</v>
      </c>
      <c r="AG22" s="69"/>
      <c r="AH22" s="69"/>
      <c r="AI22" s="69"/>
      <c r="AJ22" s="68"/>
      <c r="AK22" s="187">
        <v>-11</v>
      </c>
      <c r="AL22" s="184"/>
      <c r="AM22" s="184">
        <v>-8</v>
      </c>
      <c r="AN22" s="184">
        <v>-14</v>
      </c>
      <c r="AO22" s="184">
        <v>-16</v>
      </c>
      <c r="AP22" s="187">
        <v>-118</v>
      </c>
      <c r="AQ22" s="186">
        <v>-19</v>
      </c>
      <c r="AR22" s="186">
        <v>-18</v>
      </c>
      <c r="AS22" s="186">
        <v>-19</v>
      </c>
      <c r="AT22" s="186">
        <v>-21</v>
      </c>
      <c r="AU22" s="187">
        <v>-77</v>
      </c>
      <c r="AV22" s="186">
        <v>-24</v>
      </c>
      <c r="AW22" s="186">
        <v>-25</v>
      </c>
      <c r="AX22" s="186">
        <v>-19</v>
      </c>
      <c r="AY22" s="186">
        <v>-26</v>
      </c>
      <c r="AZ22" s="187">
        <v>-94</v>
      </c>
      <c r="BA22" s="186">
        <v>-27</v>
      </c>
      <c r="BB22" s="186">
        <v>-24</v>
      </c>
      <c r="BC22" s="186">
        <v>-22</v>
      </c>
      <c r="BD22" s="186">
        <v>-25</v>
      </c>
      <c r="BE22" s="187">
        <v>-98</v>
      </c>
      <c r="BF22" s="186">
        <v>-26</v>
      </c>
      <c r="BG22" s="186">
        <v>-24</v>
      </c>
      <c r="BH22" s="186">
        <v>-25</v>
      </c>
      <c r="BI22" s="186">
        <v>-25</v>
      </c>
      <c r="BJ22" s="187">
        <v>-100</v>
      </c>
      <c r="BK22" s="186">
        <v>-25</v>
      </c>
      <c r="BL22" s="186">
        <v>-18</v>
      </c>
      <c r="BM22" s="186">
        <v>-22</v>
      </c>
    </row>
    <row r="23" spans="1:65">
      <c r="A23" s="67"/>
      <c r="B23" s="23"/>
      <c r="C23" s="69"/>
      <c r="D23" s="69"/>
      <c r="E23" s="69"/>
      <c r="F23" s="69"/>
      <c r="G23" s="23"/>
      <c r="H23" s="69"/>
      <c r="I23" s="69"/>
      <c r="J23" s="69"/>
      <c r="K23" s="68"/>
      <c r="L23" s="23"/>
      <c r="M23" s="69"/>
      <c r="N23" s="69"/>
      <c r="O23" s="69"/>
      <c r="P23" s="68"/>
      <c r="Q23" s="23"/>
      <c r="R23" s="69"/>
      <c r="S23" s="69"/>
      <c r="T23" s="69"/>
      <c r="U23" s="68"/>
      <c r="V23" s="23"/>
      <c r="W23" s="69"/>
      <c r="X23" s="69"/>
      <c r="Y23" s="69"/>
      <c r="Z23" s="68"/>
      <c r="AA23" s="23"/>
      <c r="AB23" s="69"/>
      <c r="AC23" s="69"/>
      <c r="AD23" s="69"/>
      <c r="AE23" s="68"/>
      <c r="AF23" s="23"/>
      <c r="AG23" s="69"/>
      <c r="AH23" s="69"/>
      <c r="AI23" s="69"/>
      <c r="AJ23" s="68"/>
      <c r="AK23" s="23"/>
      <c r="AL23" s="69"/>
      <c r="AM23" s="69"/>
      <c r="AN23" s="69"/>
      <c r="AO23" s="68"/>
      <c r="AP23" s="23"/>
      <c r="AQ23" s="69"/>
      <c r="AR23" s="69"/>
      <c r="AS23" s="69"/>
      <c r="AT23" s="68"/>
      <c r="AU23" s="23"/>
      <c r="AV23" s="69"/>
      <c r="AW23" s="69"/>
      <c r="AX23" s="69"/>
      <c r="AY23" s="68"/>
      <c r="AZ23" s="23"/>
      <c r="BA23" s="69"/>
      <c r="BB23" s="69"/>
      <c r="BC23" s="69"/>
      <c r="BD23" s="68"/>
      <c r="BE23" s="23"/>
      <c r="BF23" s="69"/>
      <c r="BG23" s="69"/>
      <c r="BH23" s="69"/>
      <c r="BI23" s="68"/>
      <c r="BJ23" s="23"/>
      <c r="BK23" s="69"/>
      <c r="BL23" s="69"/>
      <c r="BM23" s="69"/>
    </row>
    <row r="24" spans="1:65">
      <c r="A24" s="181" t="s">
        <v>175</v>
      </c>
      <c r="B24" s="96" t="s">
        <v>41</v>
      </c>
      <c r="C24" s="72">
        <v>114</v>
      </c>
      <c r="D24" s="72">
        <v>109</v>
      </c>
      <c r="E24" s="72">
        <v>113</v>
      </c>
      <c r="F24" s="72">
        <v>109</v>
      </c>
      <c r="G24" s="60">
        <v>111</v>
      </c>
      <c r="H24" s="72">
        <v>108</v>
      </c>
      <c r="I24" s="72">
        <v>108</v>
      </c>
      <c r="J24" s="72">
        <v>111</v>
      </c>
      <c r="K24" s="66">
        <v>110</v>
      </c>
      <c r="L24" s="27">
        <v>109</v>
      </c>
      <c r="M24" s="72">
        <v>106</v>
      </c>
      <c r="N24" s="72">
        <v>109</v>
      </c>
      <c r="O24" s="72">
        <v>109</v>
      </c>
      <c r="P24" s="66">
        <v>111</v>
      </c>
      <c r="Q24" s="27">
        <v>109</v>
      </c>
      <c r="R24" s="72">
        <v>87</v>
      </c>
      <c r="S24" s="72">
        <v>86</v>
      </c>
      <c r="T24" s="72">
        <v>87</v>
      </c>
      <c r="U24" s="66">
        <v>78</v>
      </c>
      <c r="V24" s="27">
        <v>85</v>
      </c>
      <c r="W24" s="72">
        <v>83</v>
      </c>
      <c r="X24" s="72">
        <v>81</v>
      </c>
      <c r="Y24" s="72">
        <v>80</v>
      </c>
      <c r="Z24" s="66">
        <v>78</v>
      </c>
      <c r="AA24" s="27">
        <v>81</v>
      </c>
      <c r="AB24" s="72">
        <v>75</v>
      </c>
      <c r="AC24" s="72">
        <v>75</v>
      </c>
      <c r="AD24" s="72">
        <v>73</v>
      </c>
      <c r="AE24" s="66">
        <v>70</v>
      </c>
      <c r="AF24" s="27">
        <v>74</v>
      </c>
      <c r="AG24" s="72">
        <v>64</v>
      </c>
      <c r="AH24" s="72">
        <v>63</v>
      </c>
      <c r="AI24" s="72">
        <v>63</v>
      </c>
      <c r="AJ24" s="66">
        <v>62</v>
      </c>
      <c r="AK24" s="27">
        <v>63</v>
      </c>
      <c r="AL24" s="72">
        <v>60</v>
      </c>
      <c r="AM24" s="72">
        <v>59</v>
      </c>
      <c r="AN24" s="72">
        <v>59</v>
      </c>
      <c r="AO24" s="66">
        <v>59</v>
      </c>
      <c r="AP24" s="27">
        <v>59</v>
      </c>
      <c r="AQ24" s="72">
        <v>58</v>
      </c>
      <c r="AR24" s="72">
        <v>57</v>
      </c>
      <c r="AS24" s="72">
        <v>57</v>
      </c>
      <c r="AT24" s="66">
        <v>55</v>
      </c>
      <c r="AU24" s="27">
        <v>57</v>
      </c>
      <c r="AV24" s="72">
        <v>56</v>
      </c>
      <c r="AW24" s="72">
        <v>54</v>
      </c>
      <c r="AX24" s="72">
        <v>54</v>
      </c>
      <c r="AY24" s="66">
        <v>53</v>
      </c>
      <c r="AZ24" s="27">
        <v>54</v>
      </c>
      <c r="BA24" s="72">
        <v>53</v>
      </c>
      <c r="BB24" s="72">
        <v>52</v>
      </c>
      <c r="BC24" s="72">
        <v>51</v>
      </c>
      <c r="BD24" s="66">
        <v>51</v>
      </c>
      <c r="BE24" s="27">
        <v>52</v>
      </c>
      <c r="BF24" s="72">
        <v>50</v>
      </c>
      <c r="BG24" s="72">
        <v>49</v>
      </c>
      <c r="BH24" s="72">
        <v>49</v>
      </c>
      <c r="BI24" s="66">
        <v>48</v>
      </c>
      <c r="BJ24" s="27">
        <v>49</v>
      </c>
      <c r="BK24" s="72">
        <v>48</v>
      </c>
      <c r="BL24" s="72">
        <v>51</v>
      </c>
      <c r="BM24" s="72">
        <v>51</v>
      </c>
    </row>
    <row r="25" spans="1:65">
      <c r="A25" s="67" t="s">
        <v>7</v>
      </c>
      <c r="B25" s="23"/>
      <c r="C25" s="68"/>
      <c r="D25" s="68">
        <v>-4.3859649122807043E-2</v>
      </c>
      <c r="E25" s="68">
        <v>3.669724770642202E-2</v>
      </c>
      <c r="F25" s="68">
        <v>-3.539823008849563E-2</v>
      </c>
      <c r="G25" s="23"/>
      <c r="H25" s="68">
        <v>-9.1743119266054496E-3</v>
      </c>
      <c r="I25" s="68">
        <v>0</v>
      </c>
      <c r="J25" s="68">
        <v>2.7777777777777679E-2</v>
      </c>
      <c r="K25" s="68">
        <v>-9.009009009009028E-3</v>
      </c>
      <c r="L25" s="26"/>
      <c r="M25" s="68">
        <v>-3.6363636363636376E-2</v>
      </c>
      <c r="N25" s="68">
        <v>2.8301886792452935E-2</v>
      </c>
      <c r="O25" s="68">
        <v>0</v>
      </c>
      <c r="P25" s="68">
        <v>1.8348623853210899E-2</v>
      </c>
      <c r="Q25" s="26"/>
      <c r="R25" s="68">
        <v>-0.21621621621621623</v>
      </c>
      <c r="S25" s="68">
        <v>-1.1494252873563204E-2</v>
      </c>
      <c r="T25" s="68">
        <v>1.1627906976744207E-2</v>
      </c>
      <c r="U25" s="68">
        <v>-0.10344827586206895</v>
      </c>
      <c r="V25" s="26"/>
      <c r="W25" s="68">
        <v>6.4102564102564097E-2</v>
      </c>
      <c r="X25" s="68">
        <v>-2.4096385542168641E-2</v>
      </c>
      <c r="Y25" s="68">
        <v>-1.2345679012345734E-2</v>
      </c>
      <c r="Z25" s="68">
        <v>-2.5000000000000022E-2</v>
      </c>
      <c r="AA25" s="26"/>
      <c r="AB25" s="68">
        <v>-3.8461538461538436E-2</v>
      </c>
      <c r="AC25" s="68">
        <v>0</v>
      </c>
      <c r="AD25" s="68">
        <v>-2.6666666666666616E-2</v>
      </c>
      <c r="AE25" s="68">
        <v>-4.1095890410958957E-2</v>
      </c>
      <c r="AF25" s="26"/>
      <c r="AG25" s="68">
        <v>-8.5714285714285743E-2</v>
      </c>
      <c r="AH25" s="68">
        <v>-1.5625E-2</v>
      </c>
      <c r="AI25" s="68">
        <v>0</v>
      </c>
      <c r="AJ25" s="68">
        <v>-1.5873015873015928E-2</v>
      </c>
      <c r="AK25" s="26"/>
      <c r="AL25" s="68">
        <v>-3.2258064516129004E-2</v>
      </c>
      <c r="AM25" s="68">
        <v>-1.6666666666666718E-2</v>
      </c>
      <c r="AN25" s="68">
        <v>0</v>
      </c>
      <c r="AO25" s="68">
        <v>0</v>
      </c>
      <c r="AP25" s="26"/>
      <c r="AQ25" s="68">
        <v>-1.6949152542372836E-2</v>
      </c>
      <c r="AR25" s="68">
        <v>-1.7241379310344862E-2</v>
      </c>
      <c r="AS25" s="68">
        <v>0</v>
      </c>
      <c r="AT25" s="68">
        <v>-3.5087719298245612E-2</v>
      </c>
      <c r="AU25" s="26"/>
      <c r="AV25" s="68">
        <v>1.8181818181818077E-2</v>
      </c>
      <c r="AW25" s="68">
        <v>-3.5714285714285698E-2</v>
      </c>
      <c r="AX25" s="68">
        <v>0</v>
      </c>
      <c r="AY25" s="68">
        <v>-1.851851851851849E-2</v>
      </c>
      <c r="AZ25" s="26"/>
      <c r="BA25" s="68">
        <v>0</v>
      </c>
      <c r="BB25" s="68">
        <v>-1.8867924528301883E-2</v>
      </c>
      <c r="BC25" s="68">
        <v>-1.9230769230769273E-2</v>
      </c>
      <c r="BD25" s="68">
        <v>0</v>
      </c>
      <c r="BE25" s="26"/>
      <c r="BF25" s="68">
        <v>-1.9607843137254943E-2</v>
      </c>
      <c r="BG25" s="68">
        <v>-2.0000000000000018E-2</v>
      </c>
      <c r="BH25" s="68">
        <v>0</v>
      </c>
      <c r="BI25" s="68">
        <v>-2.0408163265306145E-2</v>
      </c>
      <c r="BJ25" s="26"/>
      <c r="BK25" s="68">
        <v>0</v>
      </c>
      <c r="BL25" s="68">
        <v>6.25E-2</v>
      </c>
      <c r="BM25" s="68">
        <v>0</v>
      </c>
    </row>
    <row r="26" spans="1:65">
      <c r="A26" s="67" t="s">
        <v>8</v>
      </c>
      <c r="B26" s="23"/>
      <c r="C26" s="69"/>
      <c r="D26" s="69"/>
      <c r="E26" s="69"/>
      <c r="F26" s="69"/>
      <c r="G26" s="23"/>
      <c r="H26" s="69">
        <v>-5.2631578947368474E-2</v>
      </c>
      <c r="I26" s="69">
        <v>-9.1743119266054496E-3</v>
      </c>
      <c r="J26" s="69">
        <v>-1.7699115044247815E-2</v>
      </c>
      <c r="K26" s="68">
        <v>9.1743119266054496E-3</v>
      </c>
      <c r="L26" s="23">
        <v>-1.8018018018018056E-2</v>
      </c>
      <c r="M26" s="69">
        <v>-1.851851851851849E-2</v>
      </c>
      <c r="N26" s="69">
        <v>9.2592592592593004E-3</v>
      </c>
      <c r="O26" s="69">
        <v>-1.8018018018018056E-2</v>
      </c>
      <c r="P26" s="68">
        <v>9.0909090909090384E-3</v>
      </c>
      <c r="Q26" s="23">
        <v>0</v>
      </c>
      <c r="R26" s="69">
        <v>-0.17924528301886788</v>
      </c>
      <c r="S26" s="69">
        <v>-0.21100917431192656</v>
      </c>
      <c r="T26" s="69">
        <v>-0.20183486238532111</v>
      </c>
      <c r="U26" s="68">
        <v>-0.29729729729729726</v>
      </c>
      <c r="V26" s="23">
        <v>-0.22018348623853212</v>
      </c>
      <c r="W26" s="69">
        <v>-4.5977011494252928E-2</v>
      </c>
      <c r="X26" s="69">
        <v>-5.8139534883720922E-2</v>
      </c>
      <c r="Y26" s="69">
        <v>-8.0459770114942541E-2</v>
      </c>
      <c r="Z26" s="68">
        <v>0</v>
      </c>
      <c r="AA26" s="23">
        <v>-4.705882352941182E-2</v>
      </c>
      <c r="AB26" s="69">
        <v>-9.6385542168674676E-2</v>
      </c>
      <c r="AC26" s="69">
        <v>-7.407407407407407E-2</v>
      </c>
      <c r="AD26" s="69">
        <v>-8.7500000000000022E-2</v>
      </c>
      <c r="AE26" s="68">
        <v>-0.10256410256410253</v>
      </c>
      <c r="AF26" s="23">
        <v>-8.6419753086419804E-2</v>
      </c>
      <c r="AG26" s="69">
        <v>-0.14666666666666661</v>
      </c>
      <c r="AH26" s="69">
        <v>-0.16000000000000003</v>
      </c>
      <c r="AI26" s="69">
        <v>-0.13698630136986301</v>
      </c>
      <c r="AJ26" s="68">
        <v>-0.11428571428571432</v>
      </c>
      <c r="AK26" s="23">
        <v>-0.14864864864864868</v>
      </c>
      <c r="AL26" s="69">
        <v>-6.25E-2</v>
      </c>
      <c r="AM26" s="69">
        <v>-6.3492063492063489E-2</v>
      </c>
      <c r="AN26" s="69">
        <v>-6.3492063492063489E-2</v>
      </c>
      <c r="AO26" s="68">
        <v>-4.8387096774193505E-2</v>
      </c>
      <c r="AP26" s="23">
        <v>-6.3492063492063489E-2</v>
      </c>
      <c r="AQ26" s="69">
        <v>-3.3333333333333326E-2</v>
      </c>
      <c r="AR26" s="69">
        <v>-3.3898305084745783E-2</v>
      </c>
      <c r="AS26" s="69">
        <v>-3.3898305084745783E-2</v>
      </c>
      <c r="AT26" s="68">
        <v>-6.7796610169491567E-2</v>
      </c>
      <c r="AU26" s="23">
        <v>-3.3898305084745783E-2</v>
      </c>
      <c r="AV26" s="69">
        <v>-3.4482758620689613E-2</v>
      </c>
      <c r="AW26" s="69">
        <v>-5.2631578947368474E-2</v>
      </c>
      <c r="AX26" s="69">
        <v>-5.2631578947368474E-2</v>
      </c>
      <c r="AY26" s="68">
        <v>-3.6363636363636376E-2</v>
      </c>
      <c r="AZ26" s="23">
        <v>-5.2631578947368474E-2</v>
      </c>
      <c r="BA26" s="69">
        <v>-5.3571428571428603E-2</v>
      </c>
      <c r="BB26" s="69">
        <v>-3.703703703703709E-2</v>
      </c>
      <c r="BC26" s="69">
        <v>-5.555555555555558E-2</v>
      </c>
      <c r="BD26" s="68">
        <v>-3.7735849056603765E-2</v>
      </c>
      <c r="BE26" s="23">
        <v>-3.703703703703709E-2</v>
      </c>
      <c r="BF26" s="69">
        <v>-5.6603773584905648E-2</v>
      </c>
      <c r="BG26" s="69">
        <v>-5.7692307692307709E-2</v>
      </c>
      <c r="BH26" s="69">
        <v>-3.9215686274509776E-2</v>
      </c>
      <c r="BI26" s="68">
        <v>-5.8823529411764719E-2</v>
      </c>
      <c r="BJ26" s="23">
        <v>-5.7692307692307709E-2</v>
      </c>
      <c r="BK26" s="69">
        <v>-4.0000000000000036E-2</v>
      </c>
      <c r="BL26" s="69">
        <v>4.081632653061229E-2</v>
      </c>
      <c r="BM26" s="69">
        <v>4.081632653061229E-2</v>
      </c>
    </row>
    <row r="27" spans="1:65" ht="3" customHeight="1">
      <c r="A27" s="67"/>
      <c r="B27" s="23"/>
      <c r="C27" s="69"/>
      <c r="D27" s="69"/>
      <c r="E27" s="69"/>
      <c r="F27" s="69"/>
      <c r="G27" s="23"/>
      <c r="H27" s="69"/>
      <c r="I27" s="69"/>
      <c r="J27" s="69"/>
      <c r="K27" s="68"/>
      <c r="L27" s="23"/>
      <c r="M27" s="69"/>
      <c r="N27" s="69"/>
      <c r="O27" s="69"/>
      <c r="P27" s="68"/>
      <c r="Q27" s="23"/>
      <c r="R27" s="69"/>
      <c r="S27" s="69"/>
      <c r="T27" s="69"/>
      <c r="U27" s="68"/>
      <c r="V27" s="23"/>
      <c r="W27" s="69"/>
      <c r="X27" s="69"/>
      <c r="Y27" s="69"/>
      <c r="Z27" s="68"/>
      <c r="AA27" s="23"/>
      <c r="AB27" s="69"/>
      <c r="AC27" s="69"/>
      <c r="AD27" s="69"/>
      <c r="AE27" s="68"/>
      <c r="AF27" s="23"/>
      <c r="AG27" s="69"/>
      <c r="AH27" s="69"/>
      <c r="AI27" s="69"/>
      <c r="AJ27" s="68"/>
      <c r="AK27" s="23"/>
      <c r="AL27" s="69"/>
      <c r="AM27" s="69"/>
      <c r="AN27" s="69"/>
      <c r="AO27" s="68"/>
      <c r="AP27" s="23"/>
      <c r="AQ27" s="69"/>
      <c r="AR27" s="69"/>
      <c r="AS27" s="69"/>
      <c r="AT27" s="68"/>
      <c r="AU27" s="23"/>
      <c r="AV27" s="69"/>
      <c r="AW27" s="69"/>
      <c r="AX27" s="69"/>
      <c r="AY27" s="68"/>
      <c r="AZ27" s="23"/>
      <c r="BA27" s="69"/>
      <c r="BB27" s="69"/>
      <c r="BC27" s="69"/>
      <c r="BD27" s="68"/>
      <c r="BE27" s="23"/>
      <c r="BF27" s="69"/>
      <c r="BG27" s="69"/>
      <c r="BH27" s="69"/>
      <c r="BI27" s="68"/>
      <c r="BJ27" s="23"/>
      <c r="BK27" s="69"/>
      <c r="BL27" s="69"/>
      <c r="BM27" s="69"/>
    </row>
    <row r="28" spans="1:65" hidden="1">
      <c r="A28" s="65" t="s">
        <v>67</v>
      </c>
      <c r="B28" s="36">
        <v>87</v>
      </c>
      <c r="C28" s="72">
        <v>85</v>
      </c>
      <c r="D28" s="72">
        <v>82</v>
      </c>
      <c r="E28" s="72">
        <v>85</v>
      </c>
      <c r="F28" s="72">
        <v>82</v>
      </c>
      <c r="G28" s="60">
        <v>83</v>
      </c>
      <c r="H28" s="72">
        <v>82</v>
      </c>
      <c r="I28" s="72">
        <v>81</v>
      </c>
      <c r="J28" s="72">
        <v>83</v>
      </c>
      <c r="K28" s="66">
        <v>83</v>
      </c>
      <c r="L28" s="27">
        <v>82</v>
      </c>
      <c r="M28" s="72">
        <v>80</v>
      </c>
      <c r="N28" s="72">
        <v>81</v>
      </c>
      <c r="O28" s="72">
        <v>82</v>
      </c>
      <c r="P28" s="66">
        <v>83</v>
      </c>
      <c r="Q28" s="27">
        <v>81</v>
      </c>
      <c r="R28" s="72">
        <v>79</v>
      </c>
      <c r="S28" s="72">
        <v>77</v>
      </c>
      <c r="T28" s="72">
        <v>78</v>
      </c>
      <c r="U28" s="66">
        <v>70</v>
      </c>
      <c r="V28" s="27">
        <v>76</v>
      </c>
      <c r="W28" s="72">
        <v>74</v>
      </c>
      <c r="X28" s="72">
        <v>73</v>
      </c>
      <c r="Y28" s="72">
        <v>73</v>
      </c>
      <c r="Z28" s="66">
        <v>71</v>
      </c>
      <c r="AA28" s="27">
        <v>73</v>
      </c>
      <c r="AB28" s="72">
        <v>69</v>
      </c>
      <c r="AC28" s="72">
        <v>68</v>
      </c>
      <c r="AD28" s="72">
        <v>67</v>
      </c>
      <c r="AE28" s="66">
        <v>64</v>
      </c>
      <c r="AF28" s="27">
        <v>67</v>
      </c>
      <c r="AG28" s="72">
        <v>69</v>
      </c>
      <c r="AH28" s="72">
        <v>68</v>
      </c>
      <c r="AI28" s="72">
        <v>68</v>
      </c>
      <c r="AJ28" s="66">
        <v>64</v>
      </c>
      <c r="AK28" s="27">
        <v>-586</v>
      </c>
      <c r="AL28" s="72">
        <v>69</v>
      </c>
      <c r="AM28" s="72">
        <v>68</v>
      </c>
      <c r="AN28" s="72">
        <v>68</v>
      </c>
      <c r="AO28" s="66">
        <v>64</v>
      </c>
      <c r="AP28" s="27">
        <v>-586</v>
      </c>
      <c r="AQ28" s="72">
        <v>69</v>
      </c>
      <c r="AR28" s="72">
        <v>68</v>
      </c>
      <c r="AS28" s="72">
        <v>68</v>
      </c>
      <c r="AT28" s="66">
        <v>64</v>
      </c>
      <c r="AU28" s="27">
        <v>-586</v>
      </c>
      <c r="AV28" s="72">
        <v>69</v>
      </c>
      <c r="AW28" s="72">
        <v>69</v>
      </c>
      <c r="AX28" s="72">
        <v>69</v>
      </c>
      <c r="AY28" s="66">
        <v>64</v>
      </c>
      <c r="AZ28" s="27">
        <v>-586</v>
      </c>
      <c r="BA28" s="72">
        <v>69</v>
      </c>
      <c r="BB28" s="72">
        <v>69</v>
      </c>
      <c r="BC28" s="72">
        <v>69</v>
      </c>
      <c r="BD28" s="66">
        <v>64</v>
      </c>
      <c r="BE28" s="27">
        <v>-586</v>
      </c>
      <c r="BF28" s="72">
        <v>69</v>
      </c>
      <c r="BG28" s="72">
        <v>69</v>
      </c>
      <c r="BH28" s="72">
        <v>70</v>
      </c>
      <c r="BI28" s="66">
        <v>64</v>
      </c>
      <c r="BJ28" s="27">
        <v>-586</v>
      </c>
      <c r="BK28" s="72">
        <v>69</v>
      </c>
      <c r="BL28" s="72">
        <v>69</v>
      </c>
      <c r="BM28" s="72">
        <v>69</v>
      </c>
    </row>
    <row r="29" spans="1:65" hidden="1">
      <c r="A29" s="67" t="s">
        <v>7</v>
      </c>
      <c r="B29" s="23"/>
      <c r="C29" s="68"/>
      <c r="D29" s="68">
        <v>-3.5294117647058809E-2</v>
      </c>
      <c r="E29" s="68">
        <v>3.6585365853658569E-2</v>
      </c>
      <c r="F29" s="68">
        <v>-3.5294117647058809E-2</v>
      </c>
      <c r="G29" s="23"/>
      <c r="H29" s="68">
        <v>0</v>
      </c>
      <c r="I29" s="68">
        <v>-1.2195121951219523E-2</v>
      </c>
      <c r="J29" s="68">
        <v>2.4691358024691468E-2</v>
      </c>
      <c r="K29" s="68">
        <v>0</v>
      </c>
      <c r="L29" s="26"/>
      <c r="M29" s="68">
        <v>-3.6144578313253017E-2</v>
      </c>
      <c r="N29" s="68">
        <v>1.2499999999999956E-2</v>
      </c>
      <c r="O29" s="68">
        <v>1.2345679012345734E-2</v>
      </c>
      <c r="P29" s="68">
        <v>1.2195121951219523E-2</v>
      </c>
      <c r="Q29" s="26"/>
      <c r="R29" s="68">
        <v>-4.8192771084337394E-2</v>
      </c>
      <c r="S29" s="68">
        <v>-2.5316455696202556E-2</v>
      </c>
      <c r="T29" s="68">
        <v>1.298701298701288E-2</v>
      </c>
      <c r="U29" s="68">
        <v>-0.10256410256410253</v>
      </c>
      <c r="V29" s="26"/>
      <c r="W29" s="68">
        <v>5.7142857142857162E-2</v>
      </c>
      <c r="X29" s="68">
        <v>-1.3513513513513487E-2</v>
      </c>
      <c r="Y29" s="68">
        <v>0</v>
      </c>
      <c r="Z29" s="68">
        <v>-2.7397260273972601E-2</v>
      </c>
      <c r="AA29" s="26"/>
      <c r="AB29" s="68">
        <v>-2.8169014084507005E-2</v>
      </c>
      <c r="AC29" s="68">
        <v>-1.4492753623188359E-2</v>
      </c>
      <c r="AD29" s="68">
        <v>-1.4705882352941124E-2</v>
      </c>
      <c r="AE29" s="68">
        <v>-4.4776119402985093E-2</v>
      </c>
      <c r="AF29" s="26"/>
      <c r="AG29" s="68">
        <v>7.8125E-2</v>
      </c>
      <c r="AH29" s="68">
        <v>-1.4492753623188359E-2</v>
      </c>
      <c r="AI29" s="68">
        <v>0</v>
      </c>
      <c r="AJ29" s="68">
        <v>-5.8823529411764719E-2</v>
      </c>
      <c r="AK29" s="26"/>
      <c r="AL29" s="68">
        <v>7.8125E-2</v>
      </c>
      <c r="AM29" s="68">
        <v>-1.4492753623188359E-2</v>
      </c>
      <c r="AN29" s="68">
        <v>0</v>
      </c>
      <c r="AO29" s="68">
        <v>-5.8823529411764719E-2</v>
      </c>
      <c r="AP29" s="26"/>
      <c r="AQ29" s="68">
        <v>7.8125E-2</v>
      </c>
      <c r="AR29" s="68">
        <v>-1.4492753623188359E-2</v>
      </c>
      <c r="AS29" s="68">
        <v>0</v>
      </c>
      <c r="AT29" s="68">
        <v>-5.8823529411764719E-2</v>
      </c>
      <c r="AU29" s="26"/>
      <c r="AV29" s="68">
        <v>7.8125E-2</v>
      </c>
      <c r="AW29" s="68">
        <v>-1.1177474402730376</v>
      </c>
      <c r="AX29" s="68">
        <v>0</v>
      </c>
      <c r="AY29" s="68">
        <v>-7.2463768115942018E-2</v>
      </c>
      <c r="AZ29" s="26"/>
      <c r="BA29" s="68">
        <v>7.8125E-2</v>
      </c>
      <c r="BB29" s="68">
        <v>-1.1177474402730376</v>
      </c>
      <c r="BC29" s="68">
        <v>0</v>
      </c>
      <c r="BD29" s="68">
        <v>-7.2463768115942018E-2</v>
      </c>
      <c r="BE29" s="26"/>
      <c r="BF29" s="68">
        <v>7.8125E-2</v>
      </c>
      <c r="BG29" s="68">
        <v>-1.1177474402730376</v>
      </c>
      <c r="BH29" s="68">
        <v>1.449275362318847E-2</v>
      </c>
      <c r="BI29" s="68">
        <v>-8.5714285714285743E-2</v>
      </c>
      <c r="BJ29" s="26"/>
      <c r="BK29" s="68">
        <v>7.8125E-2</v>
      </c>
      <c r="BL29" s="68">
        <v>-1.1177474402730376</v>
      </c>
      <c r="BM29" s="68">
        <v>0</v>
      </c>
    </row>
    <row r="30" spans="1:65" ht="18.75" customHeight="1">
      <c r="A30" s="65" t="s">
        <v>285</v>
      </c>
      <c r="B30" s="23"/>
      <c r="C30" s="69"/>
      <c r="D30" s="69"/>
      <c r="E30" s="69"/>
      <c r="F30" s="69"/>
      <c r="G30" s="23"/>
      <c r="H30" s="69"/>
      <c r="I30" s="69"/>
      <c r="J30" s="69"/>
      <c r="K30" s="68"/>
      <c r="L30" s="96" t="s">
        <v>41</v>
      </c>
      <c r="M30" s="96" t="s">
        <v>41</v>
      </c>
      <c r="N30" s="96" t="s">
        <v>41</v>
      </c>
      <c r="O30" s="96" t="s">
        <v>41</v>
      </c>
      <c r="P30" s="96" t="s">
        <v>41</v>
      </c>
      <c r="Q30" s="96" t="s">
        <v>41</v>
      </c>
      <c r="R30" s="96" t="s">
        <v>41</v>
      </c>
      <c r="S30" s="96" t="s">
        <v>41</v>
      </c>
      <c r="T30" s="96" t="s">
        <v>41</v>
      </c>
      <c r="U30" s="96" t="s">
        <v>41</v>
      </c>
      <c r="V30" s="96" t="s">
        <v>41</v>
      </c>
      <c r="W30" s="96" t="s">
        <v>41</v>
      </c>
      <c r="X30" s="96" t="s">
        <v>41</v>
      </c>
      <c r="Y30" s="96" t="s">
        <v>41</v>
      </c>
      <c r="Z30" s="96" t="s">
        <v>41</v>
      </c>
      <c r="AA30" s="96" t="s">
        <v>41</v>
      </c>
      <c r="AB30" s="96" t="s">
        <v>41</v>
      </c>
      <c r="AC30" s="96" t="s">
        <v>41</v>
      </c>
      <c r="AD30" s="96" t="s">
        <v>41</v>
      </c>
      <c r="AE30" s="96" t="s">
        <v>41</v>
      </c>
      <c r="AF30" s="96" t="s">
        <v>41</v>
      </c>
      <c r="AG30" s="96" t="s">
        <v>41</v>
      </c>
      <c r="AH30" s="96" t="s">
        <v>41</v>
      </c>
      <c r="AI30" s="96" t="s">
        <v>41</v>
      </c>
      <c r="AJ30" s="96" t="s">
        <v>41</v>
      </c>
      <c r="AK30" s="96" t="s">
        <v>41</v>
      </c>
      <c r="AL30" s="96" t="s">
        <v>41</v>
      </c>
      <c r="AM30" s="96" t="s">
        <v>41</v>
      </c>
      <c r="AN30" s="96" t="s">
        <v>41</v>
      </c>
      <c r="AO30" s="96" t="s">
        <v>41</v>
      </c>
      <c r="AP30" s="96" t="s">
        <v>41</v>
      </c>
      <c r="AQ30" s="96" t="s">
        <v>41</v>
      </c>
      <c r="AR30" s="96" t="s">
        <v>41</v>
      </c>
      <c r="AS30" s="96" t="s">
        <v>41</v>
      </c>
      <c r="AT30" s="96" t="s">
        <v>41</v>
      </c>
      <c r="AU30" s="96" t="s">
        <v>41</v>
      </c>
      <c r="AV30" s="96" t="s">
        <v>41</v>
      </c>
      <c r="AW30" s="96" t="s">
        <v>41</v>
      </c>
      <c r="AX30" s="96" t="s">
        <v>41</v>
      </c>
      <c r="AY30" s="96" t="s">
        <v>41</v>
      </c>
      <c r="AZ30" s="96" t="s">
        <v>41</v>
      </c>
      <c r="BA30" s="79" t="s">
        <v>36</v>
      </c>
      <c r="BB30" s="79" t="s">
        <v>36</v>
      </c>
      <c r="BC30" s="79" t="s">
        <v>36</v>
      </c>
      <c r="BD30" s="66">
        <v>100</v>
      </c>
      <c r="BE30" s="27">
        <v>100</v>
      </c>
      <c r="BF30" s="66">
        <v>159</v>
      </c>
      <c r="BG30" s="66">
        <v>215</v>
      </c>
      <c r="BH30" s="66">
        <v>272</v>
      </c>
      <c r="BI30" s="66">
        <v>321</v>
      </c>
      <c r="BJ30" s="27">
        <v>321</v>
      </c>
      <c r="BK30" s="66">
        <v>378</v>
      </c>
      <c r="BL30" s="66">
        <v>433</v>
      </c>
      <c r="BM30" s="66">
        <v>487</v>
      </c>
    </row>
    <row r="31" spans="1:65" ht="8.25" customHeight="1">
      <c r="A31" s="65"/>
      <c r="B31" s="23"/>
      <c r="C31" s="69"/>
      <c r="D31" s="69"/>
      <c r="E31" s="69"/>
      <c r="F31" s="69"/>
      <c r="G31" s="23"/>
      <c r="H31" s="69"/>
      <c r="I31" s="69"/>
      <c r="J31" s="69"/>
      <c r="K31" s="68"/>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79"/>
      <c r="BB31" s="79"/>
      <c r="BC31" s="79"/>
      <c r="BD31" s="66"/>
      <c r="BE31" s="27"/>
      <c r="BF31" s="66"/>
      <c r="BG31" s="66"/>
      <c r="BH31" s="66"/>
      <c r="BI31" s="66"/>
      <c r="BJ31" s="27"/>
      <c r="BK31" s="66"/>
      <c r="BL31" s="66"/>
      <c r="BM31" s="66"/>
    </row>
    <row r="32" spans="1:65" ht="14.25" customHeight="1">
      <c r="A32" s="65" t="s">
        <v>334</v>
      </c>
      <c r="B32" s="23"/>
      <c r="C32" s="69"/>
      <c r="D32" s="69"/>
      <c r="E32" s="69"/>
      <c r="F32" s="69"/>
      <c r="G32" s="23"/>
      <c r="H32" s="69"/>
      <c r="I32" s="69"/>
      <c r="J32" s="69"/>
      <c r="K32" s="68"/>
      <c r="L32" s="23"/>
      <c r="M32" s="69"/>
      <c r="N32" s="69"/>
      <c r="O32" s="69"/>
      <c r="P32" s="68"/>
      <c r="Q32" s="23"/>
      <c r="R32" s="69"/>
      <c r="S32" s="69"/>
      <c r="T32" s="69"/>
      <c r="U32" s="68"/>
      <c r="V32" s="23"/>
      <c r="W32" s="69"/>
      <c r="X32" s="69"/>
      <c r="Y32" s="69"/>
      <c r="Z32" s="68"/>
      <c r="AA32" s="23"/>
      <c r="AB32" s="69"/>
      <c r="AC32" s="69"/>
      <c r="AD32" s="69"/>
      <c r="AE32" s="68"/>
      <c r="AF32" s="23"/>
      <c r="AG32" s="69"/>
      <c r="AH32" s="69"/>
      <c r="AI32" s="69"/>
      <c r="AJ32" s="68"/>
      <c r="AK32" s="23"/>
      <c r="AL32" s="69"/>
      <c r="AM32" s="69"/>
      <c r="AN32" s="69"/>
      <c r="AO32" s="68"/>
      <c r="AP32" s="23"/>
      <c r="AQ32" s="69"/>
      <c r="AR32" s="69"/>
      <c r="AS32" s="69"/>
      <c r="AT32" s="68"/>
      <c r="AU32" s="23"/>
      <c r="AV32" s="69"/>
      <c r="AW32" s="69"/>
      <c r="AX32" s="69"/>
      <c r="AY32" s="68"/>
      <c r="AZ32" s="23"/>
      <c r="BA32" s="69"/>
      <c r="BB32" s="69"/>
      <c r="BC32" s="69"/>
      <c r="BD32" s="68"/>
      <c r="BE32" s="23"/>
      <c r="BF32" s="66">
        <v>60</v>
      </c>
      <c r="BG32" s="66">
        <v>77</v>
      </c>
      <c r="BH32" s="66">
        <v>100</v>
      </c>
      <c r="BI32" s="66">
        <v>116</v>
      </c>
      <c r="BJ32" s="27">
        <v>116</v>
      </c>
      <c r="BK32" s="66">
        <v>144</v>
      </c>
      <c r="BL32" s="66">
        <v>177</v>
      </c>
      <c r="BM32" s="66">
        <v>218</v>
      </c>
    </row>
    <row r="33" spans="1:65" ht="9.75" customHeight="1">
      <c r="A33" s="65"/>
      <c r="B33" s="23"/>
      <c r="C33" s="69"/>
      <c r="D33" s="69"/>
      <c r="E33" s="69"/>
      <c r="F33" s="69"/>
      <c r="G33" s="23"/>
      <c r="H33" s="69"/>
      <c r="I33" s="69"/>
      <c r="J33" s="69"/>
      <c r="K33" s="68"/>
      <c r="L33" s="23"/>
      <c r="M33" s="69"/>
      <c r="N33" s="69"/>
      <c r="O33" s="69"/>
      <c r="P33" s="68"/>
      <c r="Q33" s="23"/>
      <c r="R33" s="69"/>
      <c r="S33" s="69"/>
      <c r="T33" s="69"/>
      <c r="U33" s="68"/>
      <c r="V33" s="23"/>
      <c r="W33" s="69"/>
      <c r="X33" s="69"/>
      <c r="Y33" s="69"/>
      <c r="Z33" s="68"/>
      <c r="AA33" s="23"/>
      <c r="AB33" s="69"/>
      <c r="AC33" s="69"/>
      <c r="AD33" s="69"/>
      <c r="AE33" s="68"/>
      <c r="AF33" s="23"/>
      <c r="AG33" s="69"/>
      <c r="AH33" s="69"/>
      <c r="AI33" s="69"/>
      <c r="AJ33" s="68"/>
      <c r="AK33" s="23"/>
      <c r="AL33" s="69"/>
      <c r="AM33" s="69"/>
      <c r="AN33" s="69"/>
      <c r="AO33" s="68"/>
      <c r="AP33" s="23"/>
      <c r="AQ33" s="69"/>
      <c r="AR33" s="69"/>
      <c r="AS33" s="69"/>
      <c r="AT33" s="68"/>
      <c r="AU33" s="23"/>
      <c r="AV33" s="69"/>
      <c r="AW33" s="69"/>
      <c r="AX33" s="69"/>
      <c r="AY33" s="68"/>
      <c r="AZ33" s="23"/>
      <c r="BA33" s="69"/>
      <c r="BB33" s="69"/>
      <c r="BC33" s="69"/>
      <c r="BD33" s="68"/>
      <c r="BE33" s="23"/>
      <c r="BF33" s="66"/>
      <c r="BG33" s="66"/>
      <c r="BH33" s="66"/>
      <c r="BI33" s="66"/>
      <c r="BJ33" s="27"/>
      <c r="BK33" s="66"/>
      <c r="BL33" s="66"/>
      <c r="BM33" s="66"/>
    </row>
    <row r="34" spans="1:65">
      <c r="A34" s="65" t="s">
        <v>143</v>
      </c>
      <c r="B34" s="37">
        <v>9.5000000000000001E-2</v>
      </c>
      <c r="C34" s="86">
        <v>3.6999999999999998E-2</v>
      </c>
      <c r="D34" s="86">
        <v>2.8000000000000001E-2</v>
      </c>
      <c r="E34" s="86">
        <v>3.1E-2</v>
      </c>
      <c r="F34" s="86">
        <v>2.9000000000000001E-2</v>
      </c>
      <c r="G34" s="96" t="s">
        <v>41</v>
      </c>
      <c r="H34" s="113" t="s">
        <v>36</v>
      </c>
      <c r="I34" s="113" t="s">
        <v>36</v>
      </c>
      <c r="J34" s="113" t="s">
        <v>36</v>
      </c>
      <c r="K34" s="113" t="s">
        <v>36</v>
      </c>
      <c r="L34" s="96" t="s">
        <v>41</v>
      </c>
      <c r="M34" s="113" t="s">
        <v>36</v>
      </c>
      <c r="N34" s="113" t="s">
        <v>36</v>
      </c>
      <c r="O34" s="113" t="s">
        <v>36</v>
      </c>
      <c r="P34" s="113" t="s">
        <v>36</v>
      </c>
      <c r="Q34" s="96" t="s">
        <v>41</v>
      </c>
      <c r="R34" s="86">
        <v>3.3000000000000002E-2</v>
      </c>
      <c r="S34" s="86">
        <v>2.8000000000000001E-2</v>
      </c>
      <c r="T34" s="86">
        <v>2.8000000000000001E-2</v>
      </c>
      <c r="U34" s="86">
        <v>2.8000000000000001E-2</v>
      </c>
      <c r="V34" s="37">
        <v>0.11600000000000001</v>
      </c>
      <c r="W34" s="86">
        <v>3.2000000000000001E-2</v>
      </c>
      <c r="X34" s="86">
        <v>3.9E-2</v>
      </c>
      <c r="Y34" s="86">
        <v>4.2000000000000003E-2</v>
      </c>
      <c r="Z34" s="86">
        <v>0.04</v>
      </c>
      <c r="AA34" s="37">
        <v>0.153</v>
      </c>
      <c r="AB34" s="86">
        <v>3.6999999999999998E-2</v>
      </c>
      <c r="AC34" s="86">
        <v>3.5000000000000003E-2</v>
      </c>
      <c r="AD34" s="86">
        <v>2.8000000000000001E-2</v>
      </c>
      <c r="AE34" s="86">
        <v>3.1000000000000007E-2</v>
      </c>
      <c r="AF34" s="37">
        <v>0.13100000000000001</v>
      </c>
      <c r="AG34" s="86">
        <v>0.03</v>
      </c>
      <c r="AH34" s="86">
        <v>2.8000000000000001E-2</v>
      </c>
      <c r="AI34" s="86">
        <v>2.8000000000000001E-2</v>
      </c>
      <c r="AJ34" s="86">
        <v>2.5000000000000001E-2</v>
      </c>
      <c r="AK34" s="37">
        <v>0.111</v>
      </c>
      <c r="AL34" s="86">
        <v>2.4E-2</v>
      </c>
      <c r="AM34" s="86">
        <v>2.4E-2</v>
      </c>
      <c r="AN34" s="86">
        <v>2.5999999999999999E-2</v>
      </c>
      <c r="AO34" s="86">
        <v>2.7E-2</v>
      </c>
      <c r="AP34" s="37">
        <v>0.10100000000000001</v>
      </c>
      <c r="AQ34" s="86">
        <v>2.8000000000000001E-2</v>
      </c>
      <c r="AR34" s="86">
        <v>2.4E-2</v>
      </c>
      <c r="AS34" s="86">
        <v>2.5999999999999999E-2</v>
      </c>
      <c r="AT34" s="86">
        <v>2.4E-2</v>
      </c>
      <c r="AU34" s="37">
        <v>0.10199999999999999</v>
      </c>
      <c r="AV34" s="86">
        <v>2.7E-2</v>
      </c>
      <c r="AW34" s="86">
        <v>2.4E-2</v>
      </c>
      <c r="AX34" s="86">
        <v>2.3E-2</v>
      </c>
      <c r="AY34" s="86">
        <v>2.4E-2</v>
      </c>
      <c r="AZ34" s="37">
        <v>9.8000000000000004E-2</v>
      </c>
      <c r="BA34" s="86">
        <v>0.03</v>
      </c>
      <c r="BB34" s="86">
        <v>2.8000000000000001E-2</v>
      </c>
      <c r="BC34" s="86">
        <v>2.7E-2</v>
      </c>
      <c r="BD34" s="86">
        <v>3.1E-2</v>
      </c>
      <c r="BE34" s="37">
        <v>0.11600000000000001</v>
      </c>
      <c r="BF34" s="86">
        <v>0.03</v>
      </c>
      <c r="BG34" s="86">
        <v>2.7E-2</v>
      </c>
      <c r="BH34" s="86">
        <v>0.03</v>
      </c>
      <c r="BI34" s="86">
        <v>2.9000000000000001E-2</v>
      </c>
      <c r="BJ34" s="37">
        <v>0.11700000000000001</v>
      </c>
      <c r="BK34" s="86">
        <v>3.2000000000000001E-2</v>
      </c>
      <c r="BL34" s="86">
        <v>2.7E-2</v>
      </c>
      <c r="BM34" s="86">
        <v>3.4000000000000002E-2</v>
      </c>
    </row>
    <row r="35" spans="1:65">
      <c r="A35" s="67"/>
      <c r="B35" s="23"/>
      <c r="C35" s="69"/>
      <c r="D35" s="69"/>
      <c r="E35" s="69"/>
      <c r="F35" s="69"/>
      <c r="G35" s="23"/>
      <c r="H35" s="69"/>
      <c r="I35" s="69"/>
      <c r="J35" s="69"/>
      <c r="K35" s="68"/>
      <c r="L35" s="23"/>
      <c r="M35" s="69"/>
      <c r="N35" s="69"/>
      <c r="O35" s="69"/>
      <c r="P35" s="68"/>
      <c r="Q35" s="23"/>
      <c r="R35" s="69"/>
      <c r="S35" s="69"/>
      <c r="T35" s="69"/>
      <c r="U35" s="68"/>
      <c r="V35" s="23"/>
      <c r="W35" s="69"/>
      <c r="X35" s="69"/>
      <c r="Y35" s="69"/>
      <c r="Z35" s="68"/>
      <c r="AA35" s="23"/>
      <c r="AB35" s="69"/>
      <c r="AC35" s="69"/>
      <c r="AD35" s="69"/>
      <c r="AE35" s="68"/>
      <c r="AF35" s="23"/>
      <c r="AG35" s="69"/>
      <c r="AH35" s="69"/>
      <c r="AI35" s="69"/>
      <c r="AJ35" s="68"/>
      <c r="AK35" s="23"/>
      <c r="AL35" s="69"/>
      <c r="AM35" s="69"/>
      <c r="AN35" s="69"/>
      <c r="AO35" s="68"/>
      <c r="AP35" s="23"/>
      <c r="AQ35" s="69"/>
      <c r="AR35" s="69"/>
      <c r="AS35" s="69"/>
      <c r="AT35" s="68"/>
      <c r="AU35" s="23"/>
      <c r="AV35" s="69"/>
      <c r="AW35" s="69"/>
      <c r="AX35" s="69"/>
      <c r="AY35" s="68"/>
      <c r="AZ35" s="23"/>
      <c r="BA35" s="69"/>
      <c r="BB35" s="69"/>
      <c r="BC35" s="69"/>
      <c r="BD35" s="68"/>
      <c r="BE35" s="23"/>
      <c r="BF35" s="69"/>
      <c r="BG35" s="69"/>
      <c r="BH35" s="69"/>
      <c r="BI35" s="68"/>
      <c r="BJ35" s="23"/>
      <c r="BK35" s="69"/>
      <c r="BL35" s="69"/>
      <c r="BM35" s="69"/>
    </row>
    <row r="36" spans="1:65">
      <c r="A36" s="65" t="s">
        <v>127</v>
      </c>
      <c r="B36" s="36">
        <v>963</v>
      </c>
      <c r="C36" s="65">
        <v>970</v>
      </c>
      <c r="D36" s="65">
        <v>982</v>
      </c>
      <c r="E36" s="65">
        <v>994</v>
      </c>
      <c r="F36" s="66">
        <v>1005</v>
      </c>
      <c r="G36" s="36">
        <v>1005</v>
      </c>
      <c r="H36" s="66">
        <v>1011</v>
      </c>
      <c r="I36" s="66">
        <v>1016</v>
      </c>
      <c r="J36" s="66">
        <v>1026</v>
      </c>
      <c r="K36" s="66">
        <v>1035</v>
      </c>
      <c r="L36" s="35">
        <v>1035</v>
      </c>
      <c r="M36" s="66">
        <v>1045</v>
      </c>
      <c r="N36" s="66">
        <v>1051</v>
      </c>
      <c r="O36" s="66">
        <v>1056</v>
      </c>
      <c r="P36" s="66">
        <v>1066</v>
      </c>
      <c r="Q36" s="35">
        <v>1066</v>
      </c>
      <c r="R36" s="66">
        <v>1079</v>
      </c>
      <c r="S36" s="66">
        <v>1088</v>
      </c>
      <c r="T36" s="66">
        <v>1100</v>
      </c>
      <c r="U36" s="66">
        <v>1111</v>
      </c>
      <c r="V36" s="35">
        <v>1111</v>
      </c>
      <c r="W36" s="66">
        <v>1121</v>
      </c>
      <c r="X36" s="66">
        <v>1136</v>
      </c>
      <c r="Y36" s="66">
        <v>1153</v>
      </c>
      <c r="Z36" s="66">
        <v>1169</v>
      </c>
      <c r="AA36" s="35">
        <v>1169</v>
      </c>
      <c r="AB36" s="66">
        <v>1185</v>
      </c>
      <c r="AC36" s="66">
        <v>1202</v>
      </c>
      <c r="AD36" s="66">
        <v>1230</v>
      </c>
      <c r="AE36" s="66">
        <v>1263</v>
      </c>
      <c r="AF36" s="35">
        <v>1263</v>
      </c>
      <c r="AG36" s="66">
        <v>1289</v>
      </c>
      <c r="AH36" s="66">
        <v>1308</v>
      </c>
      <c r="AI36" s="66">
        <v>1335</v>
      </c>
      <c r="AJ36" s="66">
        <v>1364</v>
      </c>
      <c r="AK36" s="35">
        <v>1364</v>
      </c>
      <c r="AL36" s="66">
        <v>1390</v>
      </c>
      <c r="AM36" s="66">
        <v>1418</v>
      </c>
      <c r="AN36" s="66">
        <v>1448</v>
      </c>
      <c r="AO36" s="66">
        <v>1479</v>
      </c>
      <c r="AP36" s="35">
        <v>1479</v>
      </c>
      <c r="AQ36" s="66">
        <v>1503</v>
      </c>
      <c r="AR36" s="66">
        <v>1521</v>
      </c>
      <c r="AS36" s="66">
        <v>1539</v>
      </c>
      <c r="AT36" s="66">
        <v>1558</v>
      </c>
      <c r="AU36" s="35">
        <v>1558</v>
      </c>
      <c r="AV36" s="66">
        <v>1580</v>
      </c>
      <c r="AW36" s="66">
        <v>1593</v>
      </c>
      <c r="AX36" s="66">
        <v>1608</v>
      </c>
      <c r="AY36" s="66">
        <v>1635</v>
      </c>
      <c r="AZ36" s="35">
        <v>1635</v>
      </c>
      <c r="BA36" s="66">
        <v>1653</v>
      </c>
      <c r="BB36" s="66">
        <v>1662</v>
      </c>
      <c r="BC36" s="66">
        <v>1663</v>
      </c>
      <c r="BD36" s="66">
        <v>1656</v>
      </c>
      <c r="BE36" s="35">
        <v>1656</v>
      </c>
      <c r="BF36" s="66">
        <v>1635</v>
      </c>
      <c r="BG36" s="66">
        <v>1613</v>
      </c>
      <c r="BH36" s="66">
        <v>1589</v>
      </c>
      <c r="BI36" s="66">
        <v>1575</v>
      </c>
      <c r="BJ36" s="35">
        <v>1575</v>
      </c>
      <c r="BK36" s="66">
        <v>1566</v>
      </c>
      <c r="BL36" s="66">
        <v>1571</v>
      </c>
      <c r="BM36" s="66">
        <v>1565</v>
      </c>
    </row>
    <row r="37" spans="1:65">
      <c r="A37" s="213" t="s">
        <v>7</v>
      </c>
      <c r="B37" s="23"/>
      <c r="C37" s="68"/>
      <c r="D37" s="68">
        <v>1.2371134020618513E-2</v>
      </c>
      <c r="E37" s="68">
        <v>1.2219959266802416E-2</v>
      </c>
      <c r="F37" s="68">
        <v>1.1066398390342069E-2</v>
      </c>
      <c r="G37" s="23"/>
      <c r="H37" s="68">
        <v>5.9701492537314049E-3</v>
      </c>
      <c r="I37" s="68">
        <v>4.9455984174084922E-3</v>
      </c>
      <c r="J37" s="68">
        <v>9.8425196850393526E-3</v>
      </c>
      <c r="K37" s="68">
        <v>8.7719298245614308E-3</v>
      </c>
      <c r="L37" s="26"/>
      <c r="M37" s="68">
        <v>9.6618357487923134E-3</v>
      </c>
      <c r="N37" s="68">
        <v>5.7416267942582699E-3</v>
      </c>
      <c r="O37" s="68">
        <v>4.7573739295909689E-3</v>
      </c>
      <c r="P37" s="68">
        <v>9.4696969696970168E-3</v>
      </c>
      <c r="Q37" s="26"/>
      <c r="R37" s="68">
        <v>1.2195121951219523E-2</v>
      </c>
      <c r="S37" s="68">
        <v>8.3410565338275511E-3</v>
      </c>
      <c r="T37" s="68">
        <v>1.1029411764705843E-2</v>
      </c>
      <c r="U37" s="68">
        <v>1.0000000000000009E-2</v>
      </c>
      <c r="V37" s="26"/>
      <c r="W37" s="68">
        <v>9.0009000900090896E-3</v>
      </c>
      <c r="X37" s="68">
        <v>1.338090990187335E-2</v>
      </c>
      <c r="Y37" s="68">
        <v>1.4964788732394263E-2</v>
      </c>
      <c r="Z37" s="68">
        <v>1.3876843018213458E-2</v>
      </c>
      <c r="AA37" s="26"/>
      <c r="AB37" s="68">
        <v>1.3686911890504749E-2</v>
      </c>
      <c r="AC37" s="68">
        <v>1.4345991561181437E-2</v>
      </c>
      <c r="AD37" s="68">
        <v>2.3294509151414289E-2</v>
      </c>
      <c r="AE37" s="68">
        <v>2.6829268292682951E-2</v>
      </c>
      <c r="AF37" s="26"/>
      <c r="AG37" s="68">
        <v>2.0585906571654711E-2</v>
      </c>
      <c r="AH37" s="68">
        <v>1.4740108611326574E-2</v>
      </c>
      <c r="AI37" s="68">
        <v>2.0642201834862428E-2</v>
      </c>
      <c r="AJ37" s="68">
        <v>2.1722846441947663E-2</v>
      </c>
      <c r="AK37" s="26"/>
      <c r="AL37" s="68">
        <v>1.9061583577712593E-2</v>
      </c>
      <c r="AM37" s="68">
        <v>2.0143884892086295E-2</v>
      </c>
      <c r="AN37" s="68">
        <v>2.1156558533145242E-2</v>
      </c>
      <c r="AO37" s="68">
        <v>2.140883977900554E-2</v>
      </c>
      <c r="AP37" s="26"/>
      <c r="AQ37" s="68">
        <v>1.6227180527383478E-2</v>
      </c>
      <c r="AR37" s="68">
        <v>1.1976047904191711E-2</v>
      </c>
      <c r="AS37" s="68">
        <v>1.1834319526627279E-2</v>
      </c>
      <c r="AT37" s="68">
        <v>1.2345679012345734E-2</v>
      </c>
      <c r="AU37" s="26"/>
      <c r="AV37" s="68">
        <v>1.4120667522464769E-2</v>
      </c>
      <c r="AW37" s="68">
        <v>8.2278481012658666E-3</v>
      </c>
      <c r="AX37" s="68">
        <v>9.4161958568739212E-3</v>
      </c>
      <c r="AY37" s="68">
        <v>1.6791044776119479E-2</v>
      </c>
      <c r="AZ37" s="26"/>
      <c r="BA37" s="68">
        <v>1.1009174311926495E-2</v>
      </c>
      <c r="BB37" s="68">
        <v>5.4446460980035472E-3</v>
      </c>
      <c r="BC37" s="68">
        <v>6.0168471720811745E-4</v>
      </c>
      <c r="BD37" s="68">
        <v>-4.2092603728202116E-3</v>
      </c>
      <c r="BE37" s="23"/>
      <c r="BF37" s="68">
        <v>-1.26811594202898E-2</v>
      </c>
      <c r="BG37" s="68">
        <v>-1.3455657492354778E-2</v>
      </c>
      <c r="BH37" s="68">
        <v>-1.4879107253564783E-2</v>
      </c>
      <c r="BI37" s="68">
        <v>-8.8105726872246271E-3</v>
      </c>
      <c r="BJ37" s="23"/>
      <c r="BK37" s="68">
        <v>-5.7142857142856718E-3</v>
      </c>
      <c r="BL37" s="68">
        <v>3.1928480204341803E-3</v>
      </c>
      <c r="BM37" s="68">
        <v>-3.8192234245703061E-3</v>
      </c>
    </row>
    <row r="38" spans="1:65">
      <c r="A38" s="67" t="s">
        <v>8</v>
      </c>
      <c r="B38" s="23"/>
      <c r="C38" s="69"/>
      <c r="D38" s="69"/>
      <c r="E38" s="69"/>
      <c r="F38" s="69"/>
      <c r="G38" s="23">
        <v>4.3613707165109039E-2</v>
      </c>
      <c r="H38" s="69">
        <v>4.2268041237113474E-2</v>
      </c>
      <c r="I38" s="69">
        <v>3.4623217922606919E-2</v>
      </c>
      <c r="J38" s="69">
        <v>3.2193158953722323E-2</v>
      </c>
      <c r="K38" s="68">
        <v>2.9850746268656803E-2</v>
      </c>
      <c r="L38" s="23">
        <v>2.9850746268656803E-2</v>
      </c>
      <c r="M38" s="69">
        <v>3.3630069238377747E-2</v>
      </c>
      <c r="N38" s="69">
        <v>3.4448818897637734E-2</v>
      </c>
      <c r="O38" s="69">
        <v>2.9239766081871288E-2</v>
      </c>
      <c r="P38" s="68">
        <v>2.9951690821256038E-2</v>
      </c>
      <c r="Q38" s="23">
        <v>2.9951690821256038E-2</v>
      </c>
      <c r="R38" s="69">
        <v>3.2535885167464196E-2</v>
      </c>
      <c r="S38" s="69">
        <v>3.520456707897246E-2</v>
      </c>
      <c r="T38" s="69">
        <v>4.1666666666666741E-2</v>
      </c>
      <c r="U38" s="68">
        <v>4.2213883677298281E-2</v>
      </c>
      <c r="V38" s="23">
        <v>4.2213883677298281E-2</v>
      </c>
      <c r="W38" s="69">
        <v>3.8924930491195608E-2</v>
      </c>
      <c r="X38" s="69">
        <v>4.4117647058823595E-2</v>
      </c>
      <c r="Y38" s="69">
        <v>4.8181818181818103E-2</v>
      </c>
      <c r="Z38" s="68">
        <v>5.2205220522052231E-2</v>
      </c>
      <c r="AA38" s="23">
        <v>5.2205220522052231E-2</v>
      </c>
      <c r="AB38" s="69">
        <v>5.7091882247992887E-2</v>
      </c>
      <c r="AC38" s="69">
        <v>5.8098591549295753E-2</v>
      </c>
      <c r="AD38" s="69">
        <v>6.6782307025151866E-2</v>
      </c>
      <c r="AE38" s="68">
        <v>8.0410607356715236E-2</v>
      </c>
      <c r="AF38" s="23">
        <v>8.0410607356715236E-2</v>
      </c>
      <c r="AG38" s="69">
        <v>8.7763713080168726E-2</v>
      </c>
      <c r="AH38" s="69">
        <v>8.8186356073211236E-2</v>
      </c>
      <c r="AI38" s="69">
        <v>8.5365853658536661E-2</v>
      </c>
      <c r="AJ38" s="68">
        <v>7.9968329374505043E-2</v>
      </c>
      <c r="AK38" s="23">
        <v>7.9968329374505043E-2</v>
      </c>
      <c r="AL38" s="69">
        <v>7.8355314197051884E-2</v>
      </c>
      <c r="AM38" s="69">
        <v>8.4097859327217028E-2</v>
      </c>
      <c r="AN38" s="69">
        <v>8.4644194756554381E-2</v>
      </c>
      <c r="AO38" s="68">
        <v>8.4310850439882623E-2</v>
      </c>
      <c r="AP38" s="23">
        <v>8.4310850439882623E-2</v>
      </c>
      <c r="AQ38" s="69">
        <v>8.1294964028777006E-2</v>
      </c>
      <c r="AR38" s="69">
        <v>7.2637517630465442E-2</v>
      </c>
      <c r="AS38" s="69">
        <v>6.2845303867403279E-2</v>
      </c>
      <c r="AT38" s="68">
        <v>5.3414469235970152E-2</v>
      </c>
      <c r="AU38" s="23">
        <v>5.3414469235970152E-2</v>
      </c>
      <c r="AV38" s="69">
        <v>5.1230871590153049E-2</v>
      </c>
      <c r="AW38" s="69">
        <v>4.7337278106508895E-2</v>
      </c>
      <c r="AX38" s="69">
        <v>4.4834307992202671E-2</v>
      </c>
      <c r="AY38" s="68">
        <v>4.942233632862636E-2</v>
      </c>
      <c r="AZ38" s="23">
        <v>4.942233632862636E-2</v>
      </c>
      <c r="BA38" s="69">
        <v>4.6202531645569644E-2</v>
      </c>
      <c r="BB38" s="69">
        <v>4.3314500941619594E-2</v>
      </c>
      <c r="BC38" s="69">
        <v>3.4203980099502429E-2</v>
      </c>
      <c r="BD38" s="68">
        <v>1.2844036697247763E-2</v>
      </c>
      <c r="BE38" s="23">
        <v>1.2844036697247763E-2</v>
      </c>
      <c r="BF38" s="69">
        <v>-1.0889292196007205E-2</v>
      </c>
      <c r="BG38" s="69">
        <v>-2.9482551143200975E-2</v>
      </c>
      <c r="BH38" s="69">
        <v>-4.4497895369813634E-2</v>
      </c>
      <c r="BI38" s="68">
        <v>-4.8913043478260865E-2</v>
      </c>
      <c r="BJ38" s="23">
        <v>-4.8913043478260865E-2</v>
      </c>
      <c r="BK38" s="69">
        <v>-4.2201834862385268E-2</v>
      </c>
      <c r="BL38" s="69">
        <v>-2.603843769373837E-2</v>
      </c>
      <c r="BM38" s="69">
        <v>-1.5103838892385202E-2</v>
      </c>
    </row>
    <row r="39" spans="1:65">
      <c r="A39" s="67" t="s">
        <v>176</v>
      </c>
      <c r="B39" s="23"/>
      <c r="C39" s="69"/>
      <c r="D39" s="69"/>
      <c r="E39" s="69"/>
      <c r="F39" s="69"/>
      <c r="G39" s="187">
        <v>42</v>
      </c>
      <c r="H39" s="69"/>
      <c r="I39" s="69"/>
      <c r="J39" s="69"/>
      <c r="K39" s="68"/>
      <c r="L39" s="187">
        <v>30</v>
      </c>
      <c r="M39" s="69"/>
      <c r="N39" s="69"/>
      <c r="O39" s="69"/>
      <c r="P39" s="68"/>
      <c r="Q39" s="187">
        <v>31</v>
      </c>
      <c r="R39" s="69"/>
      <c r="S39" s="69"/>
      <c r="T39" s="69"/>
      <c r="U39" s="68"/>
      <c r="V39" s="187">
        <v>45</v>
      </c>
      <c r="W39" s="69"/>
      <c r="X39" s="69"/>
      <c r="Y39" s="69"/>
      <c r="Z39" s="68"/>
      <c r="AA39" s="187">
        <v>58</v>
      </c>
      <c r="AB39" s="69"/>
      <c r="AC39" s="69"/>
      <c r="AD39" s="69"/>
      <c r="AE39" s="68"/>
      <c r="AF39" s="187">
        <v>94</v>
      </c>
      <c r="AG39" s="69"/>
      <c r="AH39" s="69"/>
      <c r="AI39" s="69"/>
      <c r="AJ39" s="68"/>
      <c r="AK39" s="187">
        <v>101</v>
      </c>
      <c r="AL39" s="69"/>
      <c r="AM39" s="184">
        <v>28</v>
      </c>
      <c r="AN39" s="184">
        <v>30</v>
      </c>
      <c r="AO39" s="184">
        <v>31</v>
      </c>
      <c r="AP39" s="187">
        <v>115</v>
      </c>
      <c r="AQ39" s="186">
        <v>24</v>
      </c>
      <c r="AR39" s="186">
        <v>18</v>
      </c>
      <c r="AS39" s="186">
        <v>18</v>
      </c>
      <c r="AT39" s="186">
        <v>19</v>
      </c>
      <c r="AU39" s="187">
        <v>79</v>
      </c>
      <c r="AV39" s="186">
        <v>22</v>
      </c>
      <c r="AW39" s="186">
        <v>13</v>
      </c>
      <c r="AX39" s="186">
        <v>15</v>
      </c>
      <c r="AY39" s="186">
        <v>27</v>
      </c>
      <c r="AZ39" s="187">
        <v>77</v>
      </c>
      <c r="BA39" s="186">
        <v>18</v>
      </c>
      <c r="BB39" s="186">
        <v>9</v>
      </c>
      <c r="BC39" s="186">
        <v>1</v>
      </c>
      <c r="BD39" s="186">
        <v>-7</v>
      </c>
      <c r="BE39" s="187">
        <v>21</v>
      </c>
      <c r="BF39" s="186">
        <v>-21</v>
      </c>
      <c r="BG39" s="186">
        <v>-22</v>
      </c>
      <c r="BH39" s="186">
        <v>-24</v>
      </c>
      <c r="BI39" s="186">
        <v>-14</v>
      </c>
      <c r="BJ39" s="187">
        <v>-81</v>
      </c>
      <c r="BK39" s="186">
        <v>-9</v>
      </c>
      <c r="BL39" s="186">
        <v>5</v>
      </c>
      <c r="BM39" s="186">
        <v>-6</v>
      </c>
    </row>
    <row r="40" spans="1:65" ht="8.25" customHeight="1">
      <c r="A40" s="67"/>
      <c r="B40" s="23"/>
      <c r="C40" s="69"/>
      <c r="D40" s="69"/>
      <c r="E40" s="69"/>
      <c r="F40" s="69"/>
      <c r="G40" s="23"/>
      <c r="H40" s="69"/>
      <c r="I40" s="69"/>
      <c r="J40" s="69"/>
      <c r="K40" s="68"/>
      <c r="L40" s="23"/>
      <c r="M40" s="69"/>
      <c r="N40" s="69"/>
      <c r="O40" s="69"/>
      <c r="P40" s="68"/>
      <c r="Q40" s="23"/>
      <c r="R40" s="69"/>
      <c r="S40" s="69"/>
      <c r="T40" s="69"/>
      <c r="U40" s="68"/>
      <c r="V40" s="23"/>
      <c r="W40" s="69"/>
      <c r="X40" s="69"/>
      <c r="Y40" s="69"/>
      <c r="Z40" s="68"/>
      <c r="AA40" s="23"/>
      <c r="AB40" s="69"/>
      <c r="AC40" s="69"/>
      <c r="AD40" s="69"/>
      <c r="AE40" s="68"/>
      <c r="AF40" s="23"/>
      <c r="AG40" s="69"/>
      <c r="AH40" s="69"/>
      <c r="AI40" s="69"/>
      <c r="AJ40" s="68"/>
      <c r="AK40" s="23"/>
      <c r="AL40" s="69"/>
      <c r="AM40" s="69"/>
      <c r="AN40" s="69"/>
      <c r="AO40" s="68"/>
      <c r="AP40" s="23"/>
      <c r="AQ40" s="69"/>
      <c r="AR40" s="69"/>
      <c r="AS40" s="69"/>
      <c r="AT40" s="68"/>
      <c r="AU40" s="23"/>
      <c r="AV40" s="69"/>
      <c r="AW40" s="69"/>
      <c r="AX40" s="69"/>
      <c r="AY40" s="68"/>
      <c r="AZ40" s="23"/>
      <c r="BA40" s="69"/>
      <c r="BB40" s="69"/>
      <c r="BC40" s="69"/>
      <c r="BD40" s="68"/>
      <c r="BE40" s="23"/>
      <c r="BF40" s="69"/>
      <c r="BG40" s="69"/>
      <c r="BH40" s="69"/>
      <c r="BI40" s="68"/>
      <c r="BJ40" s="23"/>
      <c r="BK40" s="69"/>
      <c r="BL40" s="69"/>
      <c r="BM40" s="69"/>
    </row>
    <row r="41" spans="1:65" ht="15.75">
      <c r="A41" s="65" t="s">
        <v>126</v>
      </c>
      <c r="B41" s="142" t="s">
        <v>125</v>
      </c>
      <c r="C41" s="79" t="s">
        <v>125</v>
      </c>
      <c r="D41" s="79" t="s">
        <v>125</v>
      </c>
      <c r="E41" s="79" t="s">
        <v>125</v>
      </c>
      <c r="F41" s="79" t="s">
        <v>125</v>
      </c>
      <c r="G41" s="142" t="s">
        <v>125</v>
      </c>
      <c r="H41" s="79" t="s">
        <v>125</v>
      </c>
      <c r="I41" s="79" t="s">
        <v>125</v>
      </c>
      <c r="J41" s="79" t="s">
        <v>125</v>
      </c>
      <c r="K41" s="79" t="s">
        <v>125</v>
      </c>
      <c r="L41" s="142" t="s">
        <v>125</v>
      </c>
      <c r="M41" s="79" t="s">
        <v>125</v>
      </c>
      <c r="N41" s="79" t="s">
        <v>125</v>
      </c>
      <c r="O41" s="79" t="s">
        <v>125</v>
      </c>
      <c r="P41" s="79" t="s">
        <v>125</v>
      </c>
      <c r="Q41" s="142" t="s">
        <v>125</v>
      </c>
      <c r="R41" s="79" t="s">
        <v>125</v>
      </c>
      <c r="S41" s="79" t="s">
        <v>125</v>
      </c>
      <c r="T41" s="79" t="s">
        <v>125</v>
      </c>
      <c r="U41" s="79" t="s">
        <v>125</v>
      </c>
      <c r="V41" s="142" t="s">
        <v>125</v>
      </c>
      <c r="W41" s="79" t="s">
        <v>125</v>
      </c>
      <c r="X41" s="79" t="s">
        <v>125</v>
      </c>
      <c r="Y41" s="79" t="s">
        <v>125</v>
      </c>
      <c r="Z41" s="79" t="s">
        <v>125</v>
      </c>
      <c r="AA41" s="142" t="s">
        <v>125</v>
      </c>
      <c r="AB41" s="141" t="s">
        <v>125</v>
      </c>
      <c r="AC41" s="141" t="s">
        <v>125</v>
      </c>
      <c r="AD41" s="141" t="s">
        <v>125</v>
      </c>
      <c r="AE41" s="141" t="s">
        <v>125</v>
      </c>
      <c r="AF41" s="142" t="s">
        <v>125</v>
      </c>
      <c r="AG41" s="141" t="s">
        <v>125</v>
      </c>
      <c r="AH41" s="141" t="s">
        <v>125</v>
      </c>
      <c r="AI41" s="141" t="s">
        <v>125</v>
      </c>
      <c r="AJ41" s="141" t="s">
        <v>125</v>
      </c>
      <c r="AK41" s="142" t="s">
        <v>125</v>
      </c>
      <c r="AL41" s="66">
        <v>11</v>
      </c>
      <c r="AM41" s="66">
        <v>78</v>
      </c>
      <c r="AN41" s="66">
        <v>177</v>
      </c>
      <c r="AO41" s="66">
        <v>244</v>
      </c>
      <c r="AP41" s="35">
        <v>244</v>
      </c>
      <c r="AQ41" s="66">
        <v>290</v>
      </c>
      <c r="AR41" s="66">
        <v>323</v>
      </c>
      <c r="AS41" s="66">
        <v>347</v>
      </c>
      <c r="AT41" s="66">
        <v>377</v>
      </c>
      <c r="AU41" s="35">
        <v>377</v>
      </c>
      <c r="AV41" s="66">
        <v>414</v>
      </c>
      <c r="AW41" s="66">
        <v>444</v>
      </c>
      <c r="AX41" s="66">
        <v>484</v>
      </c>
      <c r="AY41" s="66">
        <v>532</v>
      </c>
      <c r="AZ41" s="35">
        <v>532</v>
      </c>
      <c r="BA41" s="66">
        <v>574</v>
      </c>
      <c r="BB41" s="66">
        <v>600</v>
      </c>
      <c r="BC41" s="66">
        <v>617</v>
      </c>
      <c r="BD41" s="66">
        <v>626</v>
      </c>
      <c r="BE41" s="35">
        <v>626</v>
      </c>
      <c r="BF41" s="66">
        <v>624</v>
      </c>
      <c r="BG41" s="66">
        <v>612</v>
      </c>
      <c r="BH41" s="66">
        <v>601</v>
      </c>
      <c r="BI41" s="66">
        <v>592</v>
      </c>
      <c r="BJ41" s="35">
        <v>592</v>
      </c>
      <c r="BK41" s="66">
        <v>584</v>
      </c>
      <c r="BL41" s="66">
        <v>580</v>
      </c>
      <c r="BM41" s="66">
        <v>570</v>
      </c>
    </row>
    <row r="42" spans="1:65">
      <c r="A42" s="67" t="s">
        <v>7</v>
      </c>
      <c r="B42" s="23"/>
      <c r="C42" s="69"/>
      <c r="D42" s="69"/>
      <c r="E42" s="69"/>
      <c r="F42" s="69"/>
      <c r="G42" s="23"/>
      <c r="H42" s="69"/>
      <c r="I42" s="69"/>
      <c r="J42" s="69"/>
      <c r="K42" s="68"/>
      <c r="L42" s="23"/>
      <c r="M42" s="69"/>
      <c r="N42" s="69"/>
      <c r="O42" s="69"/>
      <c r="P42" s="68"/>
      <c r="Q42" s="23"/>
      <c r="R42" s="69"/>
      <c r="S42" s="69"/>
      <c r="T42" s="69"/>
      <c r="U42" s="68"/>
      <c r="V42" s="23"/>
      <c r="W42" s="69"/>
      <c r="X42" s="69"/>
      <c r="Y42" s="69"/>
      <c r="Z42" s="68"/>
      <c r="AA42" s="23"/>
      <c r="AB42" s="69"/>
      <c r="AC42" s="69"/>
      <c r="AD42" s="69"/>
      <c r="AE42" s="68"/>
      <c r="AF42" s="23"/>
      <c r="AG42" s="69"/>
      <c r="AH42" s="69"/>
      <c r="AI42" s="69"/>
      <c r="AJ42" s="68"/>
      <c r="AK42" s="23"/>
      <c r="AL42" s="69"/>
      <c r="AM42" s="68">
        <v>6.0909090909090908</v>
      </c>
      <c r="AN42" s="68">
        <v>1.2692307692307692</v>
      </c>
      <c r="AO42" s="68">
        <v>0.37853107344632764</v>
      </c>
      <c r="AP42" s="23"/>
      <c r="AQ42" s="68">
        <v>0.18852459016393452</v>
      </c>
      <c r="AR42" s="68">
        <v>0.11379310344827576</v>
      </c>
      <c r="AS42" s="68">
        <v>7.4303405572755388E-2</v>
      </c>
      <c r="AT42" s="68">
        <v>8.6455331412103709E-2</v>
      </c>
      <c r="AU42" s="23"/>
      <c r="AV42" s="68">
        <v>9.8143236074270668E-2</v>
      </c>
      <c r="AW42" s="68">
        <v>7.2463768115942129E-2</v>
      </c>
      <c r="AX42" s="68">
        <v>9.0090090090090058E-2</v>
      </c>
      <c r="AY42" s="68">
        <v>9.9173553719008156E-2</v>
      </c>
      <c r="AZ42" s="23"/>
      <c r="BA42" s="68">
        <v>7.8947368421052655E-2</v>
      </c>
      <c r="BB42" s="68">
        <v>4.5296167247386832E-2</v>
      </c>
      <c r="BC42" s="68">
        <v>2.8333333333333321E-2</v>
      </c>
      <c r="BD42" s="68">
        <v>1.4586709886547755E-2</v>
      </c>
      <c r="BE42" s="23"/>
      <c r="BF42" s="68">
        <v>-3.1948881789137795E-3</v>
      </c>
      <c r="BG42" s="68">
        <v>-1.9230769230769273E-2</v>
      </c>
      <c r="BH42" s="68">
        <v>-1.7973856209150374E-2</v>
      </c>
      <c r="BI42" s="68">
        <v>-1.4975041597337757E-2</v>
      </c>
      <c r="BJ42" s="23"/>
      <c r="BK42" s="68">
        <v>-1.3513513513513487E-2</v>
      </c>
      <c r="BL42" s="68">
        <v>-6.8493150684931781E-3</v>
      </c>
      <c r="BM42" s="68">
        <v>-1.7241379310344862E-2</v>
      </c>
    </row>
    <row r="43" spans="1:65">
      <c r="A43" s="67" t="s">
        <v>8</v>
      </c>
      <c r="B43" s="23"/>
      <c r="C43" s="69"/>
      <c r="D43" s="69"/>
      <c r="E43" s="69"/>
      <c r="F43" s="69"/>
      <c r="G43" s="23"/>
      <c r="H43" s="69"/>
      <c r="I43" s="69"/>
      <c r="J43" s="69"/>
      <c r="K43" s="68"/>
      <c r="L43" s="23"/>
      <c r="M43" s="69"/>
      <c r="N43" s="69"/>
      <c r="O43" s="69"/>
      <c r="P43" s="68"/>
      <c r="Q43" s="23"/>
      <c r="R43" s="69"/>
      <c r="S43" s="69"/>
      <c r="T43" s="69"/>
      <c r="U43" s="68"/>
      <c r="V43" s="23"/>
      <c r="W43" s="69"/>
      <c r="X43" s="69"/>
      <c r="Y43" s="69"/>
      <c r="Z43" s="68"/>
      <c r="AA43" s="23"/>
      <c r="AB43" s="69"/>
      <c r="AC43" s="69"/>
      <c r="AD43" s="69"/>
      <c r="AE43" s="68"/>
      <c r="AF43" s="23"/>
      <c r="AG43" s="69"/>
      <c r="AH43" s="69"/>
      <c r="AI43" s="69"/>
      <c r="AJ43" s="68"/>
      <c r="AK43" s="23"/>
      <c r="AL43" s="69"/>
      <c r="AM43" s="69"/>
      <c r="AN43" s="69"/>
      <c r="AO43" s="68"/>
      <c r="AP43" s="23"/>
      <c r="AQ43" s="69">
        <v>25.363636363636363</v>
      </c>
      <c r="AR43" s="69">
        <v>3.1410256410256414</v>
      </c>
      <c r="AS43" s="69">
        <v>0.96045197740112997</v>
      </c>
      <c r="AT43" s="68"/>
      <c r="AU43" s="23">
        <v>0.54508196721311486</v>
      </c>
      <c r="AV43" s="69">
        <v>0.42758620689655169</v>
      </c>
      <c r="AW43" s="69">
        <v>0.37461300309597534</v>
      </c>
      <c r="AX43" s="69">
        <v>0.39481268011527382</v>
      </c>
      <c r="AY43" s="68">
        <v>0.41114058355437666</v>
      </c>
      <c r="AZ43" s="23">
        <v>0.41114058355437666</v>
      </c>
      <c r="BA43" s="69">
        <v>0.38647342995169076</v>
      </c>
      <c r="BB43" s="69">
        <v>0.35135135135135132</v>
      </c>
      <c r="BC43" s="69">
        <v>0.27479338842975198</v>
      </c>
      <c r="BD43" s="68">
        <v>0.17669172932330834</v>
      </c>
      <c r="BE43" s="23">
        <v>0.17669172932330834</v>
      </c>
      <c r="BF43" s="69">
        <v>8.710801393728218E-2</v>
      </c>
      <c r="BG43" s="69">
        <v>2.0000000000000018E-2</v>
      </c>
      <c r="BH43" s="69">
        <v>-2.5931928687196071E-2</v>
      </c>
      <c r="BI43" s="68">
        <v>-5.4313099041533586E-2</v>
      </c>
      <c r="BJ43" s="23">
        <v>-5.4313099041533586E-2</v>
      </c>
      <c r="BK43" s="69">
        <v>-6.4102564102564097E-2</v>
      </c>
      <c r="BL43" s="69">
        <v>-5.2287581699346442E-2</v>
      </c>
      <c r="BM43" s="69">
        <v>-5.1580698835274497E-2</v>
      </c>
    </row>
    <row r="44" spans="1:65">
      <c r="A44" s="67" t="s">
        <v>176</v>
      </c>
      <c r="B44" s="23"/>
      <c r="C44" s="69"/>
      <c r="D44" s="69"/>
      <c r="E44" s="69"/>
      <c r="F44" s="69"/>
      <c r="G44" s="23"/>
      <c r="H44" s="69"/>
      <c r="I44" s="69"/>
      <c r="J44" s="69"/>
      <c r="K44" s="68"/>
      <c r="L44" s="23"/>
      <c r="M44" s="69"/>
      <c r="N44" s="69"/>
      <c r="O44" s="69"/>
      <c r="P44" s="68"/>
      <c r="Q44" s="23"/>
      <c r="R44" s="69"/>
      <c r="S44" s="69"/>
      <c r="T44" s="69"/>
      <c r="U44" s="68"/>
      <c r="V44" s="23"/>
      <c r="W44" s="69"/>
      <c r="X44" s="69"/>
      <c r="Y44" s="69"/>
      <c r="Z44" s="68"/>
      <c r="AA44" s="23"/>
      <c r="AB44" s="69"/>
      <c r="AC44" s="69"/>
      <c r="AD44" s="69"/>
      <c r="AE44" s="68"/>
      <c r="AF44" s="23"/>
      <c r="AG44" s="69"/>
      <c r="AH44" s="69"/>
      <c r="AI44" s="69"/>
      <c r="AJ44" s="68"/>
      <c r="AK44" s="23"/>
      <c r="AL44" s="69"/>
      <c r="AM44" s="184">
        <v>67</v>
      </c>
      <c r="AN44" s="184">
        <v>99</v>
      </c>
      <c r="AO44" s="184">
        <v>67</v>
      </c>
      <c r="AP44" s="185"/>
      <c r="AQ44" s="186">
        <v>46</v>
      </c>
      <c r="AR44" s="186">
        <v>33</v>
      </c>
      <c r="AS44" s="186">
        <v>24</v>
      </c>
      <c r="AT44" s="186">
        <v>30</v>
      </c>
      <c r="AU44" s="187">
        <v>133</v>
      </c>
      <c r="AV44" s="186">
        <v>37</v>
      </c>
      <c r="AW44" s="186">
        <v>30</v>
      </c>
      <c r="AX44" s="186">
        <v>40</v>
      </c>
      <c r="AY44" s="186">
        <v>48</v>
      </c>
      <c r="AZ44" s="187">
        <v>155</v>
      </c>
      <c r="BA44" s="186">
        <v>42</v>
      </c>
      <c r="BB44" s="186">
        <v>26</v>
      </c>
      <c r="BC44" s="186">
        <v>17</v>
      </c>
      <c r="BD44" s="186">
        <v>9</v>
      </c>
      <c r="BE44" s="187">
        <v>94</v>
      </c>
      <c r="BF44" s="186">
        <v>-2</v>
      </c>
      <c r="BG44" s="186">
        <v>-12</v>
      </c>
      <c r="BH44" s="186">
        <v>-11</v>
      </c>
      <c r="BI44" s="186">
        <v>-9</v>
      </c>
      <c r="BJ44" s="187">
        <v>-34</v>
      </c>
      <c r="BK44" s="186">
        <v>-8</v>
      </c>
      <c r="BL44" s="186">
        <v>-4</v>
      </c>
      <c r="BM44" s="186">
        <v>-10</v>
      </c>
    </row>
    <row r="45" spans="1:65">
      <c r="A45" s="67" t="s">
        <v>227</v>
      </c>
      <c r="B45" s="23"/>
      <c r="C45" s="69"/>
      <c r="D45" s="69"/>
      <c r="E45" s="69"/>
      <c r="F45" s="69"/>
      <c r="G45" s="23"/>
      <c r="H45" s="69"/>
      <c r="I45" s="69"/>
      <c r="J45" s="69"/>
      <c r="K45" s="68"/>
      <c r="L45" s="23"/>
      <c r="M45" s="69"/>
      <c r="N45" s="69"/>
      <c r="O45" s="69"/>
      <c r="P45" s="68"/>
      <c r="Q45" s="23"/>
      <c r="R45" s="69"/>
      <c r="S45" s="69"/>
      <c r="T45" s="69"/>
      <c r="U45" s="68"/>
      <c r="V45" s="23"/>
      <c r="W45" s="69"/>
      <c r="X45" s="69"/>
      <c r="Y45" s="69"/>
      <c r="Z45" s="68"/>
      <c r="AA45" s="23"/>
      <c r="AB45" s="69"/>
      <c r="AC45" s="69"/>
      <c r="AD45" s="69"/>
      <c r="AE45" s="68"/>
      <c r="AF45" s="23"/>
      <c r="AG45" s="69"/>
      <c r="AH45" s="69"/>
      <c r="AI45" s="69"/>
      <c r="AJ45" s="68"/>
      <c r="AK45" s="23"/>
      <c r="AL45" s="188">
        <v>7.9136690647482015E-3</v>
      </c>
      <c r="AM45" s="188">
        <v>5.5007052186177713E-2</v>
      </c>
      <c r="AN45" s="188">
        <v>0.12223756906077347</v>
      </c>
      <c r="AO45" s="188">
        <v>0.1649763353617309</v>
      </c>
      <c r="AP45" s="189">
        <v>0.1649763353617309</v>
      </c>
      <c r="AQ45" s="188">
        <v>0.19294743845642048</v>
      </c>
      <c r="AR45" s="188">
        <v>0.2123602892833662</v>
      </c>
      <c r="AS45" s="188">
        <v>0.22547108512020791</v>
      </c>
      <c r="AT45" s="188">
        <v>0.24197689345314505</v>
      </c>
      <c r="AU45" s="189">
        <v>0.24197689345314505</v>
      </c>
      <c r="AV45" s="188">
        <v>0.26202531645569621</v>
      </c>
      <c r="AW45" s="188">
        <v>0.27871939736346518</v>
      </c>
      <c r="AX45" s="188">
        <v>0.30099502487562191</v>
      </c>
      <c r="AY45" s="188">
        <v>0.3253822629969419</v>
      </c>
      <c r="AZ45" s="189">
        <v>0.3253822629969419</v>
      </c>
      <c r="BA45" s="188">
        <v>0.3472474289171204</v>
      </c>
      <c r="BB45" s="188">
        <v>0.36101083032490977</v>
      </c>
      <c r="BC45" s="188">
        <v>0.37101623571858089</v>
      </c>
      <c r="BD45" s="188">
        <v>0.3780193236714976</v>
      </c>
      <c r="BE45" s="189">
        <v>0.3780193236714976</v>
      </c>
      <c r="BF45" s="188">
        <v>0.38165137614678901</v>
      </c>
      <c r="BG45" s="188">
        <v>0.37941723496590207</v>
      </c>
      <c r="BH45" s="188">
        <v>0.37822529893014473</v>
      </c>
      <c r="BI45" s="188">
        <v>0.37587301587301586</v>
      </c>
      <c r="BJ45" s="189">
        <v>0.37587301587301586</v>
      </c>
      <c r="BK45" s="188">
        <v>0.37292464878671777</v>
      </c>
      <c r="BL45" s="188">
        <v>0.36919159770846594</v>
      </c>
      <c r="BM45" s="188">
        <v>0.36421725239616615</v>
      </c>
    </row>
    <row r="46" spans="1:65" ht="6" customHeight="1">
      <c r="A46" s="67"/>
      <c r="B46" s="23"/>
      <c r="C46" s="69"/>
      <c r="D46" s="69"/>
      <c r="E46" s="69"/>
      <c r="F46" s="69"/>
      <c r="G46" s="23"/>
      <c r="H46" s="69"/>
      <c r="I46" s="69"/>
      <c r="J46" s="69"/>
      <c r="K46" s="68"/>
      <c r="L46" s="23"/>
      <c r="M46" s="69"/>
      <c r="N46" s="69"/>
      <c r="O46" s="69"/>
      <c r="P46" s="68"/>
      <c r="Q46" s="23"/>
      <c r="R46" s="69"/>
      <c r="S46" s="69"/>
      <c r="T46" s="69"/>
      <c r="U46" s="68"/>
      <c r="V46" s="23"/>
      <c r="W46" s="69"/>
      <c r="X46" s="69"/>
      <c r="Y46" s="69"/>
      <c r="Z46" s="68"/>
      <c r="AA46" s="23"/>
      <c r="AB46" s="69"/>
      <c r="AC46" s="69"/>
      <c r="AD46" s="69"/>
      <c r="AE46" s="68"/>
      <c r="AF46" s="23"/>
      <c r="AG46" s="69"/>
      <c r="AH46" s="69"/>
      <c r="AI46" s="69"/>
      <c r="AJ46" s="68"/>
      <c r="AK46" s="23"/>
      <c r="AL46" s="69"/>
      <c r="AM46" s="69"/>
      <c r="AN46" s="69"/>
      <c r="AO46" s="68"/>
      <c r="AP46" s="23"/>
      <c r="AQ46" s="69"/>
      <c r="AR46" s="69"/>
      <c r="AS46" s="69"/>
      <c r="AT46" s="68"/>
      <c r="AU46" s="23"/>
      <c r="AV46" s="69"/>
      <c r="AW46" s="69"/>
      <c r="AX46" s="69"/>
      <c r="AY46" s="68"/>
      <c r="AZ46" s="23"/>
      <c r="BA46" s="69"/>
      <c r="BB46" s="69"/>
      <c r="BC46" s="69"/>
      <c r="BD46" s="68"/>
      <c r="BE46" s="23"/>
      <c r="BF46" s="69"/>
      <c r="BG46" s="69"/>
      <c r="BH46" s="69"/>
      <c r="BI46" s="68"/>
      <c r="BJ46" s="23"/>
      <c r="BK46" s="69"/>
      <c r="BL46" s="69"/>
      <c r="BM46" s="69"/>
    </row>
    <row r="47" spans="1:65">
      <c r="A47" s="65" t="s">
        <v>170</v>
      </c>
      <c r="B47" s="36">
        <v>963</v>
      </c>
      <c r="C47" s="65">
        <v>970</v>
      </c>
      <c r="D47" s="65">
        <v>982</v>
      </c>
      <c r="E47" s="65">
        <v>994</v>
      </c>
      <c r="F47" s="66">
        <v>1005</v>
      </c>
      <c r="G47" s="36">
        <v>1005</v>
      </c>
      <c r="H47" s="66">
        <v>1011</v>
      </c>
      <c r="I47" s="66">
        <v>1016</v>
      </c>
      <c r="J47" s="66">
        <v>1026</v>
      </c>
      <c r="K47" s="66">
        <v>1035</v>
      </c>
      <c r="L47" s="35">
        <v>1035</v>
      </c>
      <c r="M47" s="66">
        <v>1045</v>
      </c>
      <c r="N47" s="66">
        <v>1051</v>
      </c>
      <c r="O47" s="66">
        <v>1056</v>
      </c>
      <c r="P47" s="66">
        <v>1066</v>
      </c>
      <c r="Q47" s="35">
        <v>1066</v>
      </c>
      <c r="R47" s="66">
        <v>1079</v>
      </c>
      <c r="S47" s="66">
        <v>1088</v>
      </c>
      <c r="T47" s="66">
        <v>1100</v>
      </c>
      <c r="U47" s="66">
        <v>1111</v>
      </c>
      <c r="V47" s="35">
        <v>1111</v>
      </c>
      <c r="W47" s="66">
        <v>1121</v>
      </c>
      <c r="X47" s="66">
        <v>1136</v>
      </c>
      <c r="Y47" s="66">
        <v>1153</v>
      </c>
      <c r="Z47" s="66">
        <v>1169</v>
      </c>
      <c r="AA47" s="35">
        <v>1169</v>
      </c>
      <c r="AB47" s="66">
        <v>1185</v>
      </c>
      <c r="AC47" s="66">
        <v>1202</v>
      </c>
      <c r="AD47" s="66">
        <v>1230</v>
      </c>
      <c r="AE47" s="66">
        <v>1263</v>
      </c>
      <c r="AF47" s="35">
        <v>1263</v>
      </c>
      <c r="AG47" s="66">
        <v>1289</v>
      </c>
      <c r="AH47" s="66">
        <v>1308</v>
      </c>
      <c r="AI47" s="66">
        <v>1335</v>
      </c>
      <c r="AJ47" s="66">
        <v>1364</v>
      </c>
      <c r="AK47" s="35">
        <v>1364</v>
      </c>
      <c r="AL47" s="66">
        <v>1379</v>
      </c>
      <c r="AM47" s="66">
        <v>1340</v>
      </c>
      <c r="AN47" s="66">
        <v>1271</v>
      </c>
      <c r="AO47" s="66">
        <v>1235</v>
      </c>
      <c r="AP47" s="35">
        <v>1235</v>
      </c>
      <c r="AQ47" s="66">
        <v>1213</v>
      </c>
      <c r="AR47" s="66">
        <v>1198</v>
      </c>
      <c r="AS47" s="66">
        <v>1192</v>
      </c>
      <c r="AT47" s="66">
        <v>1181</v>
      </c>
      <c r="AU47" s="35">
        <v>1181</v>
      </c>
      <c r="AV47" s="66">
        <v>1166</v>
      </c>
      <c r="AW47" s="66">
        <v>1149</v>
      </c>
      <c r="AX47" s="66">
        <v>1124</v>
      </c>
      <c r="AY47" s="66">
        <v>1103</v>
      </c>
      <c r="AZ47" s="35">
        <v>1103</v>
      </c>
      <c r="BA47" s="66">
        <v>1079</v>
      </c>
      <c r="BB47" s="66">
        <v>1062</v>
      </c>
      <c r="BC47" s="66">
        <v>1046</v>
      </c>
      <c r="BD47" s="66">
        <v>1030</v>
      </c>
      <c r="BE47" s="35">
        <v>1030</v>
      </c>
      <c r="BF47" s="66">
        <v>1011</v>
      </c>
      <c r="BG47" s="66">
        <v>1001</v>
      </c>
      <c r="BH47" s="66">
        <v>988</v>
      </c>
      <c r="BI47" s="66">
        <v>983</v>
      </c>
      <c r="BJ47" s="35">
        <v>983</v>
      </c>
      <c r="BK47" s="66">
        <v>982</v>
      </c>
      <c r="BL47" s="66">
        <v>991</v>
      </c>
      <c r="BM47" s="66">
        <v>995</v>
      </c>
    </row>
    <row r="48" spans="1:65">
      <c r="A48" s="67" t="s">
        <v>7</v>
      </c>
      <c r="B48" s="23"/>
      <c r="C48" s="68"/>
      <c r="D48" s="68">
        <v>1.2371134020618513E-2</v>
      </c>
      <c r="E48" s="68">
        <v>1.2219959266802416E-2</v>
      </c>
      <c r="F48" s="68">
        <v>1.1066398390342069E-2</v>
      </c>
      <c r="G48" s="23"/>
      <c r="H48" s="68">
        <v>5.9701492537314049E-3</v>
      </c>
      <c r="I48" s="68">
        <v>4.9455984174084922E-3</v>
      </c>
      <c r="J48" s="68">
        <v>9.8425196850393526E-3</v>
      </c>
      <c r="K48" s="68">
        <v>8.7719298245614308E-3</v>
      </c>
      <c r="L48" s="23"/>
      <c r="M48" s="68">
        <v>9.6618357487923134E-3</v>
      </c>
      <c r="N48" s="68">
        <v>5.7416267942582699E-3</v>
      </c>
      <c r="O48" s="68">
        <v>4.7573739295909689E-3</v>
      </c>
      <c r="P48" s="68">
        <v>9.4696969696970168E-3</v>
      </c>
      <c r="Q48" s="23"/>
      <c r="R48" s="68">
        <v>1.2195121951219523E-2</v>
      </c>
      <c r="S48" s="68">
        <v>8.3410565338275511E-3</v>
      </c>
      <c r="T48" s="68">
        <v>1.1029411764705843E-2</v>
      </c>
      <c r="U48" s="68">
        <v>1.0000000000000009E-2</v>
      </c>
      <c r="V48" s="23"/>
      <c r="W48" s="68">
        <v>9.0009000900090896E-3</v>
      </c>
      <c r="X48" s="68">
        <v>1.338090990187335E-2</v>
      </c>
      <c r="Y48" s="68">
        <v>1.4964788732394263E-2</v>
      </c>
      <c r="Z48" s="68">
        <v>1.3876843018213458E-2</v>
      </c>
      <c r="AA48" s="23"/>
      <c r="AB48" s="68">
        <v>1.3686911890504749E-2</v>
      </c>
      <c r="AC48" s="68">
        <v>1.4345991561181437E-2</v>
      </c>
      <c r="AD48" s="68">
        <v>2.3294509151414289E-2</v>
      </c>
      <c r="AE48" s="68">
        <v>2.6829268292682951E-2</v>
      </c>
      <c r="AF48" s="23"/>
      <c r="AG48" s="68">
        <v>2.0585906571654711E-2</v>
      </c>
      <c r="AH48" s="68">
        <v>1.4740108611326574E-2</v>
      </c>
      <c r="AI48" s="68">
        <v>2.0642201834862428E-2</v>
      </c>
      <c r="AJ48" s="68">
        <v>2.1722846441947663E-2</v>
      </c>
      <c r="AK48" s="23"/>
      <c r="AL48" s="68">
        <v>1.0997067448680342E-2</v>
      </c>
      <c r="AM48" s="68">
        <v>-2.8281363306744023E-2</v>
      </c>
      <c r="AN48" s="68">
        <v>-5.149253731343284E-2</v>
      </c>
      <c r="AO48" s="68">
        <v>-2.8324154209284025E-2</v>
      </c>
      <c r="AP48" s="23"/>
      <c r="AQ48" s="68">
        <v>-1.7813765182186247E-2</v>
      </c>
      <c r="AR48" s="68">
        <v>-1.2366034624896938E-2</v>
      </c>
      <c r="AS48" s="68">
        <v>-5.008347245408995E-3</v>
      </c>
      <c r="AT48" s="68">
        <v>-9.2281879194631156E-3</v>
      </c>
      <c r="AU48" s="23"/>
      <c r="AV48" s="68">
        <v>-1.2701100762066098E-2</v>
      </c>
      <c r="AW48" s="68">
        <v>-1.4579759862778707E-2</v>
      </c>
      <c r="AX48" s="68">
        <v>-2.1758050478677071E-2</v>
      </c>
      <c r="AY48" s="68">
        <v>-1.8683274021352281E-2</v>
      </c>
      <c r="AZ48" s="23"/>
      <c r="BA48" s="68">
        <v>-2.1758839528558505E-2</v>
      </c>
      <c r="BB48" s="68">
        <v>-1.575532900834109E-2</v>
      </c>
      <c r="BC48" s="68">
        <v>-1.5065913370998163E-2</v>
      </c>
      <c r="BD48" s="68">
        <v>-1.5296367112810683E-2</v>
      </c>
      <c r="BE48" s="23"/>
      <c r="BF48" s="68">
        <v>-1.844660194174752E-2</v>
      </c>
      <c r="BG48" s="68">
        <v>-9.8911968348169843E-3</v>
      </c>
      <c r="BH48" s="68">
        <v>-1.2987012987012991E-2</v>
      </c>
      <c r="BI48" s="68">
        <v>-5.0607287449392357E-3</v>
      </c>
      <c r="BJ48" s="23"/>
      <c r="BK48" s="68">
        <v>-1.0172939979654627E-3</v>
      </c>
      <c r="BL48" s="68">
        <v>9.164969450101923E-3</v>
      </c>
      <c r="BM48" s="68">
        <v>4.0363269424823489E-3</v>
      </c>
    </row>
    <row r="49" spans="1:202">
      <c r="A49" s="67" t="s">
        <v>8</v>
      </c>
      <c r="B49" s="23"/>
      <c r="C49" s="69"/>
      <c r="D49" s="69"/>
      <c r="E49" s="69"/>
      <c r="F49" s="69"/>
      <c r="G49" s="23">
        <v>4.3613707165109039E-2</v>
      </c>
      <c r="H49" s="69">
        <v>4.2268041237113474E-2</v>
      </c>
      <c r="I49" s="69">
        <v>3.4623217922606919E-2</v>
      </c>
      <c r="J49" s="69">
        <v>3.2193158953722323E-2</v>
      </c>
      <c r="K49" s="68">
        <v>2.9850746268656803E-2</v>
      </c>
      <c r="L49" s="23">
        <v>2.9850746268656803E-2</v>
      </c>
      <c r="M49" s="69">
        <v>3.3630069238377747E-2</v>
      </c>
      <c r="N49" s="69">
        <v>3.4448818897637734E-2</v>
      </c>
      <c r="O49" s="69">
        <v>2.9239766081871288E-2</v>
      </c>
      <c r="P49" s="68">
        <v>2.9951690821256038E-2</v>
      </c>
      <c r="Q49" s="23">
        <v>2.9951690821256038E-2</v>
      </c>
      <c r="R49" s="69">
        <v>3.2535885167464196E-2</v>
      </c>
      <c r="S49" s="69">
        <v>3.520456707897246E-2</v>
      </c>
      <c r="T49" s="69">
        <v>4.1666666666666741E-2</v>
      </c>
      <c r="U49" s="68">
        <v>4.2213883677298281E-2</v>
      </c>
      <c r="V49" s="23">
        <v>4.2213883677298281E-2</v>
      </c>
      <c r="W49" s="69">
        <v>3.8924930491195608E-2</v>
      </c>
      <c r="X49" s="69">
        <v>4.4117647058823595E-2</v>
      </c>
      <c r="Y49" s="69">
        <v>4.8181818181818103E-2</v>
      </c>
      <c r="Z49" s="68">
        <v>5.2205220522052231E-2</v>
      </c>
      <c r="AA49" s="23">
        <v>5.2205220522052231E-2</v>
      </c>
      <c r="AB49" s="69">
        <v>5.7091882247992887E-2</v>
      </c>
      <c r="AC49" s="69">
        <v>5.8098591549295753E-2</v>
      </c>
      <c r="AD49" s="69">
        <v>6.6782307025151866E-2</v>
      </c>
      <c r="AE49" s="68">
        <v>8.0410607356715236E-2</v>
      </c>
      <c r="AF49" s="23">
        <v>8.0410607356715236E-2</v>
      </c>
      <c r="AG49" s="69">
        <v>8.7763713080168726E-2</v>
      </c>
      <c r="AH49" s="69">
        <v>8.8186356073211236E-2</v>
      </c>
      <c r="AI49" s="69">
        <v>8.5365853658536661E-2</v>
      </c>
      <c r="AJ49" s="68">
        <v>7.9968329374505043E-2</v>
      </c>
      <c r="AK49" s="23">
        <v>7.9968329374505043E-2</v>
      </c>
      <c r="AL49" s="69">
        <v>6.9821567106283844E-2</v>
      </c>
      <c r="AM49" s="69">
        <v>2.4464831804281273E-2</v>
      </c>
      <c r="AN49" s="69">
        <v>-4.7940074906367092E-2</v>
      </c>
      <c r="AO49" s="68">
        <v>-9.4574780058651053E-2</v>
      </c>
      <c r="AP49" s="23">
        <v>-9.4574780058651053E-2</v>
      </c>
      <c r="AQ49" s="69">
        <v>-0.12037708484408993</v>
      </c>
      <c r="AR49" s="69">
        <v>-0.10597014925373138</v>
      </c>
      <c r="AS49" s="69">
        <v>-6.2155782848151042E-2</v>
      </c>
      <c r="AT49" s="68">
        <v>-4.3724696356275294E-2</v>
      </c>
      <c r="AU49" s="23">
        <v>-4.3724696356275294E-2</v>
      </c>
      <c r="AV49" s="69">
        <v>-3.8746908491343768E-2</v>
      </c>
      <c r="AW49" s="69">
        <v>-4.090150250417357E-2</v>
      </c>
      <c r="AX49" s="69">
        <v>-5.7046979865771785E-2</v>
      </c>
      <c r="AY49" s="68">
        <v>-6.6045723962743441E-2</v>
      </c>
      <c r="AZ49" s="23">
        <v>-6.6045723962743441E-2</v>
      </c>
      <c r="BA49" s="69">
        <v>-7.461406518010294E-2</v>
      </c>
      <c r="BB49" s="69">
        <v>-7.571801566579639E-2</v>
      </c>
      <c r="BC49" s="69">
        <v>-6.939501779359436E-2</v>
      </c>
      <c r="BD49" s="68">
        <v>-6.6183136899365391E-2</v>
      </c>
      <c r="BE49" s="23">
        <v>-6.6183136899365391E-2</v>
      </c>
      <c r="BF49" s="69">
        <v>-6.302131603336425E-2</v>
      </c>
      <c r="BG49" s="69">
        <v>-5.7438794726930364E-2</v>
      </c>
      <c r="BH49" s="69">
        <v>-5.5449330783938766E-2</v>
      </c>
      <c r="BI49" s="68">
        <v>-4.5631067961165006E-2</v>
      </c>
      <c r="BJ49" s="23">
        <v>-4.5631067961165006E-2</v>
      </c>
      <c r="BK49" s="69">
        <v>-2.8684470820969366E-2</v>
      </c>
      <c r="BL49" s="69">
        <v>-9.9900099900099848E-3</v>
      </c>
      <c r="BM49" s="69">
        <v>7.0850202429149078E-3</v>
      </c>
    </row>
    <row r="50" spans="1:202">
      <c r="A50" s="67" t="s">
        <v>176</v>
      </c>
      <c r="B50" s="23"/>
      <c r="C50" s="69"/>
      <c r="D50" s="69"/>
      <c r="E50" s="69"/>
      <c r="F50" s="69"/>
      <c r="G50" s="187">
        <v>42</v>
      </c>
      <c r="H50" s="69"/>
      <c r="I50" s="69"/>
      <c r="J50" s="69"/>
      <c r="K50" s="68"/>
      <c r="L50" s="187">
        <v>30</v>
      </c>
      <c r="M50" s="69"/>
      <c r="N50" s="69"/>
      <c r="O50" s="69"/>
      <c r="P50" s="68"/>
      <c r="Q50" s="187">
        <v>31</v>
      </c>
      <c r="R50" s="69"/>
      <c r="S50" s="69"/>
      <c r="T50" s="69"/>
      <c r="U50" s="68"/>
      <c r="V50" s="187">
        <v>45</v>
      </c>
      <c r="W50" s="69"/>
      <c r="X50" s="69"/>
      <c r="Y50" s="69"/>
      <c r="Z50" s="68"/>
      <c r="AA50" s="187">
        <v>58</v>
      </c>
      <c r="AB50" s="69"/>
      <c r="AC50" s="69"/>
      <c r="AD50" s="69"/>
      <c r="AE50" s="68"/>
      <c r="AF50" s="187">
        <v>94</v>
      </c>
      <c r="AG50" s="69"/>
      <c r="AH50" s="69"/>
      <c r="AI50" s="69"/>
      <c r="AJ50" s="68"/>
      <c r="AK50" s="187">
        <v>101</v>
      </c>
      <c r="AL50" s="69"/>
      <c r="AM50" s="184">
        <v>-39</v>
      </c>
      <c r="AN50" s="184">
        <v>-69</v>
      </c>
      <c r="AO50" s="184">
        <v>-36</v>
      </c>
      <c r="AP50" s="187">
        <v>-129</v>
      </c>
      <c r="AQ50" s="186">
        <v>-22</v>
      </c>
      <c r="AR50" s="186">
        <v>-15</v>
      </c>
      <c r="AS50" s="186">
        <v>-6</v>
      </c>
      <c r="AT50" s="186">
        <v>-11</v>
      </c>
      <c r="AU50" s="187">
        <v>-54</v>
      </c>
      <c r="AV50" s="186">
        <v>-15</v>
      </c>
      <c r="AW50" s="186">
        <v>-17</v>
      </c>
      <c r="AX50" s="186">
        <v>-25</v>
      </c>
      <c r="AY50" s="186">
        <v>-21</v>
      </c>
      <c r="AZ50" s="187">
        <v>-78</v>
      </c>
      <c r="BA50" s="186">
        <v>-24</v>
      </c>
      <c r="BB50" s="186">
        <v>-17</v>
      </c>
      <c r="BC50" s="186">
        <v>-16</v>
      </c>
      <c r="BD50" s="186">
        <v>-16</v>
      </c>
      <c r="BE50" s="187">
        <v>-73</v>
      </c>
      <c r="BF50" s="186">
        <v>-19</v>
      </c>
      <c r="BG50" s="186">
        <v>-10</v>
      </c>
      <c r="BH50" s="186">
        <v>-13</v>
      </c>
      <c r="BI50" s="186">
        <v>-5</v>
      </c>
      <c r="BJ50" s="187">
        <v>-47</v>
      </c>
      <c r="BK50" s="186">
        <v>-1</v>
      </c>
      <c r="BL50" s="186">
        <v>9</v>
      </c>
      <c r="BM50" s="186">
        <v>4</v>
      </c>
    </row>
    <row r="51" spans="1:202" ht="8.25" customHeight="1">
      <c r="A51" s="67"/>
      <c r="B51" s="23"/>
      <c r="C51" s="69"/>
      <c r="D51" s="69"/>
      <c r="E51" s="69"/>
      <c r="F51" s="69"/>
      <c r="G51" s="23"/>
      <c r="H51" s="69"/>
      <c r="I51" s="69"/>
      <c r="J51" s="69"/>
      <c r="K51" s="68"/>
      <c r="L51" s="23"/>
      <c r="M51" s="69"/>
      <c r="N51" s="69"/>
      <c r="O51" s="69"/>
      <c r="P51" s="68"/>
      <c r="Q51" s="23"/>
      <c r="R51" s="69"/>
      <c r="S51" s="69"/>
      <c r="T51" s="69"/>
      <c r="U51" s="68"/>
      <c r="V51" s="23"/>
      <c r="W51" s="69"/>
      <c r="X51" s="69"/>
      <c r="Y51" s="69"/>
      <c r="Z51" s="68"/>
      <c r="AA51" s="23"/>
      <c r="AB51" s="69"/>
      <c r="AC51" s="69"/>
      <c r="AD51" s="69"/>
      <c r="AE51" s="68"/>
      <c r="AF51" s="23"/>
      <c r="AG51" s="69"/>
      <c r="AH51" s="69"/>
      <c r="AI51" s="69"/>
      <c r="AJ51" s="68"/>
      <c r="AK51" s="23"/>
      <c r="AL51" s="69"/>
      <c r="AM51" s="69"/>
      <c r="AN51" s="69"/>
      <c r="AO51" s="68"/>
      <c r="AP51" s="23"/>
      <c r="AQ51" s="69"/>
      <c r="AR51" s="69"/>
      <c r="AS51" s="69"/>
      <c r="AT51" s="68"/>
      <c r="AU51" s="23"/>
      <c r="AV51" s="69"/>
      <c r="AW51" s="69"/>
      <c r="AX51" s="69"/>
      <c r="AY51" s="68"/>
      <c r="AZ51" s="23"/>
      <c r="BA51" s="69"/>
      <c r="BB51" s="69"/>
      <c r="BC51" s="69"/>
      <c r="BD51" s="68"/>
      <c r="BE51" s="23"/>
      <c r="BF51" s="69"/>
      <c r="BG51" s="69"/>
      <c r="BH51" s="69"/>
      <c r="BI51" s="68"/>
      <c r="BJ51" s="23"/>
      <c r="BK51" s="69"/>
      <c r="BL51" s="69"/>
      <c r="BM51" s="69"/>
    </row>
    <row r="52" spans="1:202" s="2" customFormat="1">
      <c r="A52" s="65" t="s">
        <v>128</v>
      </c>
      <c r="B52" s="60">
        <v>64</v>
      </c>
      <c r="C52" s="72">
        <v>68</v>
      </c>
      <c r="D52" s="72">
        <v>66</v>
      </c>
      <c r="E52" s="72">
        <v>67</v>
      </c>
      <c r="F52" s="72">
        <v>66</v>
      </c>
      <c r="G52" s="60">
        <v>67</v>
      </c>
      <c r="H52" s="72">
        <v>67</v>
      </c>
      <c r="I52" s="72">
        <v>67</v>
      </c>
      <c r="J52" s="72">
        <v>70</v>
      </c>
      <c r="K52" s="66">
        <v>70</v>
      </c>
      <c r="L52" s="27">
        <v>69</v>
      </c>
      <c r="M52" s="72">
        <v>73</v>
      </c>
      <c r="N52" s="72">
        <v>72</v>
      </c>
      <c r="O52" s="72">
        <v>76</v>
      </c>
      <c r="P52" s="66">
        <v>78</v>
      </c>
      <c r="Q52" s="27">
        <v>75</v>
      </c>
      <c r="R52" s="72">
        <v>79</v>
      </c>
      <c r="S52" s="72">
        <v>80</v>
      </c>
      <c r="T52" s="72">
        <v>81</v>
      </c>
      <c r="U52" s="66">
        <v>81</v>
      </c>
      <c r="V52" s="27">
        <v>80</v>
      </c>
      <c r="W52" s="72">
        <v>84</v>
      </c>
      <c r="X52" s="72">
        <v>80</v>
      </c>
      <c r="Y52" s="72">
        <v>80</v>
      </c>
      <c r="Z52" s="66">
        <v>80</v>
      </c>
      <c r="AA52" s="27">
        <v>81</v>
      </c>
      <c r="AB52" s="72">
        <v>83</v>
      </c>
      <c r="AC52" s="72">
        <v>85</v>
      </c>
      <c r="AD52" s="72">
        <v>86</v>
      </c>
      <c r="AE52" s="66">
        <v>82</v>
      </c>
      <c r="AF52" s="27">
        <v>84</v>
      </c>
      <c r="AG52" s="72">
        <v>82</v>
      </c>
      <c r="AH52" s="72">
        <v>84</v>
      </c>
      <c r="AI52" s="72">
        <v>85</v>
      </c>
      <c r="AJ52" s="66">
        <v>85</v>
      </c>
      <c r="AK52" s="27">
        <v>84</v>
      </c>
      <c r="AL52" s="72">
        <v>87</v>
      </c>
      <c r="AM52" s="72">
        <v>88</v>
      </c>
      <c r="AN52" s="72">
        <v>88</v>
      </c>
      <c r="AO52" s="66">
        <v>88</v>
      </c>
      <c r="AP52" s="27">
        <v>88</v>
      </c>
      <c r="AQ52" s="72">
        <v>90</v>
      </c>
      <c r="AR52" s="72">
        <v>90</v>
      </c>
      <c r="AS52" s="72">
        <v>88</v>
      </c>
      <c r="AT52" s="66">
        <v>90</v>
      </c>
      <c r="AU52" s="27">
        <v>89</v>
      </c>
      <c r="AV52" s="72">
        <v>90</v>
      </c>
      <c r="AW52" s="72">
        <v>90</v>
      </c>
      <c r="AX52" s="72">
        <v>90</v>
      </c>
      <c r="AY52" s="66">
        <v>92</v>
      </c>
      <c r="AZ52" s="27">
        <v>90</v>
      </c>
      <c r="BA52" s="72">
        <v>92</v>
      </c>
      <c r="BB52" s="72">
        <v>93</v>
      </c>
      <c r="BC52" s="72">
        <v>93</v>
      </c>
      <c r="BD52" s="66">
        <v>96</v>
      </c>
      <c r="BE52" s="27">
        <v>93</v>
      </c>
      <c r="BF52" s="72">
        <v>96</v>
      </c>
      <c r="BG52" s="72">
        <v>97</v>
      </c>
      <c r="BH52" s="72">
        <v>98</v>
      </c>
      <c r="BI52" s="66">
        <v>98</v>
      </c>
      <c r="BJ52" s="27">
        <v>97</v>
      </c>
      <c r="BK52" s="72">
        <v>98</v>
      </c>
      <c r="BL52" s="72">
        <v>98</v>
      </c>
      <c r="BM52" s="72">
        <v>100</v>
      </c>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c r="EV52" s="34"/>
      <c r="EW52" s="34"/>
      <c r="EX52" s="34"/>
      <c r="EY52" s="34"/>
      <c r="EZ52" s="34"/>
      <c r="FA52" s="34"/>
      <c r="FB52" s="34"/>
      <c r="FC52" s="34"/>
      <c r="FD52" s="34"/>
      <c r="FE52" s="34"/>
      <c r="FF52" s="34"/>
      <c r="FG52" s="34"/>
      <c r="FH52" s="34"/>
      <c r="FI52" s="34"/>
      <c r="FJ52" s="34"/>
      <c r="FK52" s="34"/>
      <c r="FL52" s="34"/>
      <c r="FM52" s="34"/>
      <c r="FN52" s="34"/>
      <c r="FO52" s="34"/>
      <c r="FP52" s="34"/>
      <c r="FQ52" s="34"/>
      <c r="FR52" s="34"/>
      <c r="FS52" s="34"/>
      <c r="FT52" s="34"/>
      <c r="FU52" s="34"/>
      <c r="FV52" s="34"/>
      <c r="FW52" s="34"/>
      <c r="FX52" s="34"/>
      <c r="FY52" s="34"/>
      <c r="FZ52" s="34"/>
      <c r="GA52" s="34"/>
      <c r="GB52" s="34"/>
      <c r="GC52" s="34"/>
      <c r="GD52" s="34"/>
      <c r="GE52" s="34"/>
      <c r="GF52" s="34"/>
      <c r="GG52" s="34"/>
      <c r="GH52" s="34"/>
      <c r="GI52" s="34"/>
      <c r="GJ52" s="34"/>
      <c r="GK52" s="34"/>
      <c r="GL52" s="34"/>
      <c r="GM52" s="34"/>
      <c r="GN52" s="34"/>
      <c r="GO52" s="34"/>
      <c r="GP52" s="34"/>
      <c r="GQ52" s="34"/>
      <c r="GR52" s="34"/>
      <c r="GS52" s="34"/>
      <c r="GT52" s="34"/>
    </row>
    <row r="53" spans="1:202">
      <c r="A53" s="67" t="s">
        <v>7</v>
      </c>
      <c r="B53" s="23"/>
      <c r="C53" s="68"/>
      <c r="D53" s="68">
        <v>-2.9411764705882359E-2</v>
      </c>
      <c r="E53" s="68">
        <v>1.5151515151515138E-2</v>
      </c>
      <c r="F53" s="68">
        <v>-1.4925373134328401E-2</v>
      </c>
      <c r="G53" s="23"/>
      <c r="H53" s="68">
        <v>1.5151515151515138E-2</v>
      </c>
      <c r="I53" s="68">
        <v>0</v>
      </c>
      <c r="J53" s="68">
        <v>4.4776119402984982E-2</v>
      </c>
      <c r="K53" s="68">
        <v>0</v>
      </c>
      <c r="L53" s="26"/>
      <c r="M53" s="68">
        <v>4.2857142857142927E-2</v>
      </c>
      <c r="N53" s="68">
        <v>-1.3698630136986356E-2</v>
      </c>
      <c r="O53" s="68">
        <v>5.555555555555558E-2</v>
      </c>
      <c r="P53" s="68">
        <v>2.6315789473684292E-2</v>
      </c>
      <c r="Q53" s="26"/>
      <c r="R53" s="68">
        <v>1.2820512820512775E-2</v>
      </c>
      <c r="S53" s="68">
        <v>1.2658227848101333E-2</v>
      </c>
      <c r="T53" s="68">
        <v>1.2499999999999956E-2</v>
      </c>
      <c r="U53" s="68">
        <v>0</v>
      </c>
      <c r="V53" s="26"/>
      <c r="W53" s="68">
        <v>3.7037037037036979E-2</v>
      </c>
      <c r="X53" s="68">
        <v>-4.7619047619047672E-2</v>
      </c>
      <c r="Y53" s="68">
        <v>0</v>
      </c>
      <c r="Z53" s="68">
        <v>0</v>
      </c>
      <c r="AA53" s="26"/>
      <c r="AB53" s="68">
        <v>3.7500000000000089E-2</v>
      </c>
      <c r="AC53" s="68">
        <v>2.4096385542168752E-2</v>
      </c>
      <c r="AD53" s="68">
        <v>1.1764705882352899E-2</v>
      </c>
      <c r="AE53" s="68">
        <v>-4.6511627906976716E-2</v>
      </c>
      <c r="AF53" s="26"/>
      <c r="AG53" s="68">
        <v>0</v>
      </c>
      <c r="AH53" s="68">
        <v>2.4390243902439046E-2</v>
      </c>
      <c r="AI53" s="68">
        <v>1.1904761904761862E-2</v>
      </c>
      <c r="AJ53" s="68">
        <v>0</v>
      </c>
      <c r="AK53" s="26"/>
      <c r="AL53" s="68">
        <v>2.3529411764705799E-2</v>
      </c>
      <c r="AM53" s="68">
        <v>1.1494252873563315E-2</v>
      </c>
      <c r="AN53" s="68">
        <v>0</v>
      </c>
      <c r="AO53" s="68">
        <v>0</v>
      </c>
      <c r="AP53" s="26"/>
      <c r="AQ53" s="68">
        <v>2.2727272727272707E-2</v>
      </c>
      <c r="AR53" s="68">
        <v>0</v>
      </c>
      <c r="AS53" s="68">
        <v>-2.2222222222222254E-2</v>
      </c>
      <c r="AT53" s="68">
        <v>2.2727272727272707E-2</v>
      </c>
      <c r="AU53" s="26"/>
      <c r="AV53" s="68">
        <v>0</v>
      </c>
      <c r="AW53" s="68">
        <v>0</v>
      </c>
      <c r="AX53" s="68">
        <v>0</v>
      </c>
      <c r="AY53" s="68">
        <v>2.2222222222222143E-2</v>
      </c>
      <c r="AZ53" s="26"/>
      <c r="BA53" s="68">
        <v>0</v>
      </c>
      <c r="BB53" s="68">
        <v>1.0869565217391353E-2</v>
      </c>
      <c r="BC53" s="68">
        <v>0</v>
      </c>
      <c r="BD53" s="68">
        <v>3.2258064516129004E-2</v>
      </c>
      <c r="BE53" s="26"/>
      <c r="BF53" s="68">
        <v>0</v>
      </c>
      <c r="BG53" s="68">
        <v>1.0416666666666741E-2</v>
      </c>
      <c r="BH53" s="68">
        <v>1.0309278350515427E-2</v>
      </c>
      <c r="BI53" s="68">
        <v>0</v>
      </c>
      <c r="BJ53" s="26"/>
      <c r="BK53" s="68">
        <v>0</v>
      </c>
      <c r="BL53" s="68">
        <v>0</v>
      </c>
      <c r="BM53" s="68">
        <v>2.0408163265306145E-2</v>
      </c>
    </row>
    <row r="54" spans="1:202">
      <c r="A54" s="67" t="s">
        <v>8</v>
      </c>
      <c r="B54" s="23"/>
      <c r="C54" s="69"/>
      <c r="D54" s="69"/>
      <c r="E54" s="69"/>
      <c r="F54" s="69"/>
      <c r="G54" s="23">
        <v>4.6875E-2</v>
      </c>
      <c r="H54" s="69">
        <v>-1.4705882352941124E-2</v>
      </c>
      <c r="I54" s="69">
        <v>1.5151515151515138E-2</v>
      </c>
      <c r="J54" s="69">
        <v>4.4776119402984982E-2</v>
      </c>
      <c r="K54" s="68">
        <v>6.0606060606060552E-2</v>
      </c>
      <c r="L54" s="23">
        <v>2.9850746268656803E-2</v>
      </c>
      <c r="M54" s="68">
        <v>8.9552238805970186E-2</v>
      </c>
      <c r="N54" s="69">
        <v>7.4626865671641784E-2</v>
      </c>
      <c r="O54" s="69">
        <v>8.5714285714285632E-2</v>
      </c>
      <c r="P54" s="68">
        <v>0.11428571428571432</v>
      </c>
      <c r="Q54" s="23">
        <v>8.6956521739130377E-2</v>
      </c>
      <c r="R54" s="68">
        <v>8.2191780821917915E-2</v>
      </c>
      <c r="S54" s="69">
        <v>0.11111111111111116</v>
      </c>
      <c r="T54" s="69">
        <v>6.578947368421062E-2</v>
      </c>
      <c r="U54" s="68">
        <v>3.8461538461538547E-2</v>
      </c>
      <c r="V54" s="23">
        <v>6.6666666666666652E-2</v>
      </c>
      <c r="W54" s="68">
        <v>6.3291139240506222E-2</v>
      </c>
      <c r="X54" s="69">
        <v>0</v>
      </c>
      <c r="Y54" s="69">
        <v>-1.2345679012345734E-2</v>
      </c>
      <c r="Z54" s="68">
        <v>-1.2345679012345734E-2</v>
      </c>
      <c r="AA54" s="23">
        <v>1.2499999999999956E-2</v>
      </c>
      <c r="AB54" s="68">
        <v>-1.1904761904761862E-2</v>
      </c>
      <c r="AC54" s="69">
        <v>6.25E-2</v>
      </c>
      <c r="AD54" s="69">
        <v>7.4999999999999956E-2</v>
      </c>
      <c r="AE54" s="68">
        <v>2.4999999999999911E-2</v>
      </c>
      <c r="AF54" s="23">
        <v>3.7037037037036979E-2</v>
      </c>
      <c r="AG54" s="68">
        <v>-1.2048192771084376E-2</v>
      </c>
      <c r="AH54" s="69">
        <v>-1.1764705882352899E-2</v>
      </c>
      <c r="AI54" s="69">
        <v>-1.1627906976744207E-2</v>
      </c>
      <c r="AJ54" s="68">
        <v>3.6585365853658569E-2</v>
      </c>
      <c r="AK54" s="23">
        <v>0</v>
      </c>
      <c r="AL54" s="68">
        <v>6.0975609756097615E-2</v>
      </c>
      <c r="AM54" s="69">
        <v>4.7619047619047672E-2</v>
      </c>
      <c r="AN54" s="69">
        <v>3.529411764705892E-2</v>
      </c>
      <c r="AO54" s="68">
        <v>3.529411764705892E-2</v>
      </c>
      <c r="AP54" s="23">
        <v>4.7619047619047672E-2</v>
      </c>
      <c r="AQ54" s="68">
        <v>3.4482758620689724E-2</v>
      </c>
      <c r="AR54" s="69">
        <v>2.2727272727272707E-2</v>
      </c>
      <c r="AS54" s="69">
        <v>0</v>
      </c>
      <c r="AT54" s="68">
        <v>2.2727272727272707E-2</v>
      </c>
      <c r="AU54" s="23">
        <v>1.1363636363636465E-2</v>
      </c>
      <c r="AV54" s="68">
        <v>0</v>
      </c>
      <c r="AW54" s="69">
        <v>0</v>
      </c>
      <c r="AX54" s="69">
        <v>2.2727272727272707E-2</v>
      </c>
      <c r="AY54" s="68">
        <v>2.2222222222222143E-2</v>
      </c>
      <c r="AZ54" s="23">
        <v>1.1235955056179803E-2</v>
      </c>
      <c r="BA54" s="68">
        <v>2.2222222222222143E-2</v>
      </c>
      <c r="BB54" s="69">
        <v>3.3333333333333437E-2</v>
      </c>
      <c r="BC54" s="69">
        <v>3.3333333333333437E-2</v>
      </c>
      <c r="BD54" s="68">
        <v>4.3478260869565188E-2</v>
      </c>
      <c r="BE54" s="23">
        <v>3.3333333333333437E-2</v>
      </c>
      <c r="BF54" s="68">
        <v>4.3478260869565188E-2</v>
      </c>
      <c r="BG54" s="69">
        <v>4.3010752688172005E-2</v>
      </c>
      <c r="BH54" s="69">
        <v>5.3763440860215006E-2</v>
      </c>
      <c r="BI54" s="68">
        <v>2.0833333333333259E-2</v>
      </c>
      <c r="BJ54" s="23">
        <v>4.3010752688172005E-2</v>
      </c>
      <c r="BK54" s="68">
        <v>2.0833333333333259E-2</v>
      </c>
      <c r="BL54" s="69">
        <v>1.0309278350515427E-2</v>
      </c>
      <c r="BM54" s="69">
        <v>2.0408163265306145E-2</v>
      </c>
    </row>
    <row r="55" spans="1:202" ht="25.5">
      <c r="A55" s="97" t="s">
        <v>58</v>
      </c>
      <c r="B55" s="94">
        <v>1.7</v>
      </c>
      <c r="C55" s="77">
        <v>1.9</v>
      </c>
      <c r="D55" s="77">
        <v>2</v>
      </c>
      <c r="E55" s="77">
        <v>2.1</v>
      </c>
      <c r="F55" s="77">
        <v>2.2000000000000002</v>
      </c>
      <c r="G55" s="94">
        <v>2.2000000000000002</v>
      </c>
      <c r="H55" s="77">
        <v>2.2999999999999998</v>
      </c>
      <c r="I55" s="77">
        <v>2.4</v>
      </c>
      <c r="J55" s="77">
        <v>2.5</v>
      </c>
      <c r="K55" s="77">
        <v>2.7</v>
      </c>
      <c r="L55" s="95">
        <v>2.7</v>
      </c>
      <c r="M55" s="77">
        <v>3</v>
      </c>
      <c r="N55" s="77">
        <v>3.4</v>
      </c>
      <c r="O55" s="77">
        <v>3.8</v>
      </c>
      <c r="P55" s="77">
        <v>4.3</v>
      </c>
      <c r="Q55" s="95">
        <v>4.3</v>
      </c>
      <c r="R55" s="77">
        <v>4.8</v>
      </c>
      <c r="S55" s="77">
        <v>5.3</v>
      </c>
      <c r="T55" s="77">
        <v>6</v>
      </c>
      <c r="U55" s="77">
        <v>6.7</v>
      </c>
      <c r="V55" s="95">
        <v>6.7</v>
      </c>
      <c r="W55" s="77">
        <v>7.5</v>
      </c>
      <c r="X55" s="77">
        <v>8.3000000000000007</v>
      </c>
      <c r="Y55" s="77">
        <v>9</v>
      </c>
      <c r="Z55" s="77">
        <v>9.6</v>
      </c>
      <c r="AA55" s="95">
        <v>9.6</v>
      </c>
      <c r="AB55" s="77">
        <v>10.4</v>
      </c>
      <c r="AC55" s="77">
        <v>15.2</v>
      </c>
      <c r="AD55" s="77">
        <v>17.3</v>
      </c>
      <c r="AE55" s="77">
        <v>18.100000000000001</v>
      </c>
      <c r="AF55" s="95">
        <v>18.100000000000001</v>
      </c>
      <c r="AG55" s="77">
        <v>20</v>
      </c>
      <c r="AH55" s="140">
        <v>21.9</v>
      </c>
      <c r="AI55" s="140">
        <v>24</v>
      </c>
      <c r="AJ55" s="77">
        <v>32.5</v>
      </c>
      <c r="AK55" s="95">
        <v>32.5</v>
      </c>
      <c r="AL55" s="77">
        <v>33.200000000000003</v>
      </c>
      <c r="AM55" s="140">
        <v>34.9</v>
      </c>
      <c r="AN55" s="140">
        <v>36.700000000000003</v>
      </c>
      <c r="AO55" s="77">
        <v>37.799999999999997</v>
      </c>
      <c r="AP55" s="95">
        <v>37.799999999999997</v>
      </c>
      <c r="AQ55" s="77">
        <v>38.9</v>
      </c>
      <c r="AR55" s="140">
        <v>40.200000000000003</v>
      </c>
      <c r="AS55" s="140">
        <v>41.8</v>
      </c>
      <c r="AT55" s="77">
        <v>43.4</v>
      </c>
      <c r="AU55" s="95">
        <v>43.4</v>
      </c>
      <c r="AV55" s="77">
        <v>45.1</v>
      </c>
      <c r="AW55" s="77">
        <v>47.2</v>
      </c>
      <c r="AX55" s="77">
        <v>49.5</v>
      </c>
      <c r="AY55" s="77">
        <v>51.5</v>
      </c>
      <c r="AZ55" s="95">
        <v>51.5</v>
      </c>
      <c r="BA55" s="77">
        <v>53.5</v>
      </c>
      <c r="BB55" s="77">
        <v>55.4</v>
      </c>
      <c r="BC55" s="77">
        <v>57.41</v>
      </c>
      <c r="BD55" s="77">
        <v>59.1</v>
      </c>
      <c r="BE55" s="95">
        <v>59.1</v>
      </c>
      <c r="BF55" s="77">
        <v>61.5</v>
      </c>
      <c r="BG55" s="77">
        <v>64</v>
      </c>
      <c r="BH55" s="77">
        <v>66.180000000000007</v>
      </c>
      <c r="BI55" s="77">
        <v>67.8</v>
      </c>
      <c r="BJ55" s="95">
        <v>67.8</v>
      </c>
      <c r="BK55" s="77">
        <v>69.099999999999994</v>
      </c>
      <c r="BL55" s="77">
        <v>70.400000000000006</v>
      </c>
      <c r="BM55" s="77">
        <v>71.599999999999994</v>
      </c>
    </row>
    <row r="56" spans="1:202">
      <c r="A56" s="67" t="s">
        <v>7</v>
      </c>
      <c r="B56" s="23"/>
      <c r="C56" s="68"/>
      <c r="D56" s="68">
        <v>5.2631578947368363E-2</v>
      </c>
      <c r="E56" s="68">
        <v>5.0000000000000044E-2</v>
      </c>
      <c r="F56" s="68">
        <v>4.7619047619047672E-2</v>
      </c>
      <c r="G56" s="23"/>
      <c r="H56" s="68">
        <v>4.5454545454545192E-2</v>
      </c>
      <c r="I56" s="68">
        <v>4.3478260869565188E-2</v>
      </c>
      <c r="J56" s="68">
        <v>4.1666666666666741E-2</v>
      </c>
      <c r="K56" s="68">
        <v>8.0000000000000071E-2</v>
      </c>
      <c r="L56" s="26"/>
      <c r="M56" s="68">
        <v>0.11111111111111094</v>
      </c>
      <c r="N56" s="68">
        <v>0.1333333333333333</v>
      </c>
      <c r="O56" s="68">
        <v>0.11764705882352944</v>
      </c>
      <c r="P56" s="68">
        <v>0.13157894736842102</v>
      </c>
      <c r="Q56" s="26"/>
      <c r="R56" s="68">
        <v>0.11627906976744184</v>
      </c>
      <c r="S56" s="68">
        <v>0.10416666666666674</v>
      </c>
      <c r="T56" s="68">
        <v>0.13207547169811318</v>
      </c>
      <c r="U56" s="68">
        <v>0.1166666666666667</v>
      </c>
      <c r="V56" s="26"/>
      <c r="W56" s="68">
        <v>0.11940298507462677</v>
      </c>
      <c r="X56" s="68">
        <v>0.10666666666666669</v>
      </c>
      <c r="Y56" s="68">
        <v>8.43373493975903E-2</v>
      </c>
      <c r="Z56" s="68">
        <v>6.6666666666666652E-2</v>
      </c>
      <c r="AA56" s="26"/>
      <c r="AB56" s="68">
        <v>8.3333333333333481E-2</v>
      </c>
      <c r="AC56" s="68">
        <v>0.46153846153846145</v>
      </c>
      <c r="AD56" s="68">
        <v>0.13815789473684226</v>
      </c>
      <c r="AE56" s="68">
        <v>4.6242774566473965E-2</v>
      </c>
      <c r="AF56" s="26"/>
      <c r="AG56" s="68">
        <v>0.10497237569060758</v>
      </c>
      <c r="AH56" s="68">
        <v>9.4999999999999973E-2</v>
      </c>
      <c r="AI56" s="68">
        <v>9.5890410958904271E-2</v>
      </c>
      <c r="AJ56" s="68">
        <v>0.35416666666666674</v>
      </c>
      <c r="AK56" s="26"/>
      <c r="AL56" s="68">
        <v>2.1538461538461728E-2</v>
      </c>
      <c r="AM56" s="68">
        <v>5.1204819277108404E-2</v>
      </c>
      <c r="AN56" s="68">
        <v>5.157593123209181E-2</v>
      </c>
      <c r="AO56" s="68">
        <v>2.9972752043596618E-2</v>
      </c>
      <c r="AP56" s="26"/>
      <c r="AQ56" s="68">
        <v>2.9100529100529071E-2</v>
      </c>
      <c r="AR56" s="68">
        <v>3.3419023136247006E-2</v>
      </c>
      <c r="AS56" s="68">
        <v>3.9800995024875441E-2</v>
      </c>
      <c r="AT56" s="68">
        <v>3.8277511961722466E-2</v>
      </c>
      <c r="AU56" s="26"/>
      <c r="AV56" s="68">
        <v>3.9170506912442393E-2</v>
      </c>
      <c r="AW56" s="68">
        <v>4.6563192904656381E-2</v>
      </c>
      <c r="AX56" s="68">
        <v>4.8728813559322015E-2</v>
      </c>
      <c r="AY56" s="68">
        <v>4.0404040404040442E-2</v>
      </c>
      <c r="AZ56" s="26"/>
      <c r="BA56" s="68">
        <v>3.8834951456310662E-2</v>
      </c>
      <c r="BB56" s="68">
        <v>3.5514018691588767E-2</v>
      </c>
      <c r="BC56" s="68">
        <v>3.6281588447653501E-2</v>
      </c>
      <c r="BD56" s="68">
        <v>2.943738024734377E-2</v>
      </c>
      <c r="BE56" s="26"/>
      <c r="BF56" s="68">
        <v>4.0609137055837463E-2</v>
      </c>
      <c r="BG56" s="68">
        <v>4.0650406504065151E-2</v>
      </c>
      <c r="BH56" s="68">
        <v>3.4062500000000107E-2</v>
      </c>
      <c r="BI56" s="68">
        <v>2.4478694469628248E-2</v>
      </c>
      <c r="BJ56" s="26"/>
      <c r="BK56" s="68">
        <v>1.9174041297935096E-2</v>
      </c>
      <c r="BL56" s="68">
        <v>1.881331403762676E-2</v>
      </c>
      <c r="BM56" s="68">
        <v>1.7045454545454364E-2</v>
      </c>
    </row>
    <row r="57" spans="1:202">
      <c r="A57" s="67" t="s">
        <v>8</v>
      </c>
      <c r="B57" s="23"/>
      <c r="C57" s="69"/>
      <c r="D57" s="69"/>
      <c r="E57" s="69"/>
      <c r="F57" s="69"/>
      <c r="G57" s="23">
        <v>0.29411764705882359</v>
      </c>
      <c r="H57" s="69">
        <v>0.21052631578947367</v>
      </c>
      <c r="I57" s="69">
        <v>0.19999999999999996</v>
      </c>
      <c r="J57" s="69">
        <v>0.19047619047619047</v>
      </c>
      <c r="K57" s="68">
        <v>0.22727272727272729</v>
      </c>
      <c r="L57" s="23">
        <v>0.22727272727272729</v>
      </c>
      <c r="M57" s="69">
        <v>0.30434782608695654</v>
      </c>
      <c r="N57" s="69">
        <v>0.41666666666666674</v>
      </c>
      <c r="O57" s="69">
        <v>0.52</v>
      </c>
      <c r="P57" s="68">
        <v>0.59259259259259234</v>
      </c>
      <c r="Q57" s="23">
        <v>0.59259259259259234</v>
      </c>
      <c r="R57" s="69">
        <v>0.59999999999999987</v>
      </c>
      <c r="S57" s="69">
        <v>0.55882352941176472</v>
      </c>
      <c r="T57" s="69">
        <v>0.57894736842105265</v>
      </c>
      <c r="U57" s="68">
        <v>0.55813953488372103</v>
      </c>
      <c r="V57" s="23">
        <v>0.55813953488372103</v>
      </c>
      <c r="W57" s="69">
        <v>0.5625</v>
      </c>
      <c r="X57" s="69">
        <v>0.5660377358490567</v>
      </c>
      <c r="Y57" s="69">
        <v>0.5</v>
      </c>
      <c r="Z57" s="68">
        <v>0.43283582089552231</v>
      </c>
      <c r="AA57" s="23">
        <v>0.43283582089552231</v>
      </c>
      <c r="AB57" s="69">
        <v>0.38666666666666671</v>
      </c>
      <c r="AC57" s="69">
        <v>0.83132530120481896</v>
      </c>
      <c r="AD57" s="69">
        <v>0.92222222222222228</v>
      </c>
      <c r="AE57" s="68">
        <v>0.88541666666666696</v>
      </c>
      <c r="AF57" s="23">
        <v>0.88541666666666696</v>
      </c>
      <c r="AG57" s="69">
        <v>0.92307692307692291</v>
      </c>
      <c r="AH57" s="69">
        <v>0.4407894736842104</v>
      </c>
      <c r="AI57" s="69">
        <v>0.38728323699421963</v>
      </c>
      <c r="AJ57" s="68">
        <v>0.79558011049723754</v>
      </c>
      <c r="AK57" s="23">
        <v>0.79558011049723754</v>
      </c>
      <c r="AL57" s="69">
        <v>0.66000000000000014</v>
      </c>
      <c r="AM57" s="69">
        <v>0.59360730593607314</v>
      </c>
      <c r="AN57" s="69">
        <v>0.52916666666666679</v>
      </c>
      <c r="AO57" s="68">
        <v>0.1630769230769229</v>
      </c>
      <c r="AP57" s="23">
        <v>0.1630769230769229</v>
      </c>
      <c r="AQ57" s="69">
        <v>0.17168674698795172</v>
      </c>
      <c r="AR57" s="69">
        <v>0.15186246418338123</v>
      </c>
      <c r="AS57" s="69">
        <v>0.13896457765667569</v>
      </c>
      <c r="AT57" s="68">
        <v>0.14814814814814814</v>
      </c>
      <c r="AU57" s="23">
        <v>0.14814814814814814</v>
      </c>
      <c r="AV57" s="69">
        <v>0.15938303341902316</v>
      </c>
      <c r="AW57" s="69">
        <v>0.17412935323383083</v>
      </c>
      <c r="AX57" s="69">
        <v>0.1842105263157896</v>
      </c>
      <c r="AY57" s="68">
        <v>0.18663594470046085</v>
      </c>
      <c r="AZ57" s="23">
        <v>0.18663594470046085</v>
      </c>
      <c r="BA57" s="69">
        <v>0.1862527716186253</v>
      </c>
      <c r="BB57" s="69">
        <v>0.17372881355932202</v>
      </c>
      <c r="BC57" s="69">
        <v>0.15979797979797983</v>
      </c>
      <c r="BD57" s="68">
        <v>0.14757281553398061</v>
      </c>
      <c r="BE57" s="23">
        <v>0.14757281553398061</v>
      </c>
      <c r="BF57" s="69">
        <v>0.14953271028037385</v>
      </c>
      <c r="BG57" s="69">
        <v>0.15523465703971118</v>
      </c>
      <c r="BH57" s="69">
        <v>0.15276084305870086</v>
      </c>
      <c r="BI57" s="68">
        <v>0.14720812182741105</v>
      </c>
      <c r="BJ57" s="23">
        <v>0.14720812182741105</v>
      </c>
      <c r="BK57" s="69">
        <v>0.12357723577235769</v>
      </c>
      <c r="BL57" s="69">
        <v>0.10000000000000009</v>
      </c>
      <c r="BM57" s="69">
        <v>8.1897854336657305E-2</v>
      </c>
    </row>
    <row r="58" spans="1:202" ht="7.5" customHeight="1">
      <c r="A58" s="67"/>
      <c r="B58" s="23"/>
      <c r="C58" s="69"/>
      <c r="D58" s="69"/>
      <c r="E58" s="69"/>
      <c r="F58" s="69"/>
      <c r="G58" s="23"/>
      <c r="H58" s="69"/>
      <c r="I58" s="69"/>
      <c r="J58" s="69"/>
      <c r="K58" s="68"/>
      <c r="L58" s="23"/>
      <c r="M58" s="69"/>
      <c r="N58" s="69"/>
      <c r="O58" s="69"/>
      <c r="P58" s="68"/>
      <c r="Q58" s="23"/>
      <c r="R58" s="69"/>
      <c r="S58" s="69"/>
      <c r="T58" s="69"/>
      <c r="U58" s="68"/>
      <c r="V58" s="23"/>
      <c r="W58" s="69"/>
      <c r="X58" s="69"/>
      <c r="Y58" s="69"/>
      <c r="Z58" s="68"/>
      <c r="AA58" s="23"/>
      <c r="AB58" s="69"/>
      <c r="AC58" s="69"/>
      <c r="AD58" s="69"/>
      <c r="AE58" s="68"/>
      <c r="AF58" s="23"/>
      <c r="AG58" s="69"/>
      <c r="AH58" s="69"/>
      <c r="AI58" s="69"/>
      <c r="AJ58" s="68"/>
      <c r="AK58" s="23"/>
      <c r="AL58" s="69"/>
      <c r="AM58" s="69"/>
      <c r="AN58" s="69"/>
      <c r="AO58" s="68"/>
      <c r="AP58" s="23"/>
      <c r="AQ58" s="69"/>
      <c r="AR58" s="69"/>
      <c r="AS58" s="69"/>
      <c r="AT58" s="68"/>
      <c r="AU58" s="23"/>
      <c r="AV58" s="69"/>
      <c r="AW58" s="69"/>
      <c r="AX58" s="69"/>
      <c r="AY58" s="68"/>
      <c r="AZ58" s="23"/>
      <c r="BA58" s="69"/>
      <c r="BB58" s="69"/>
      <c r="BC58" s="69"/>
      <c r="BD58" s="68"/>
      <c r="BE58" s="23"/>
      <c r="BF58" s="69"/>
      <c r="BG58" s="69"/>
      <c r="BH58" s="69"/>
      <c r="BI58" s="68"/>
      <c r="BJ58" s="23"/>
      <c r="BK58" s="69"/>
      <c r="BL58" s="69"/>
      <c r="BM58" s="69"/>
    </row>
    <row r="59" spans="1:202" s="2" customFormat="1">
      <c r="A59" s="65" t="s">
        <v>17</v>
      </c>
      <c r="B59" s="36">
        <v>7614</v>
      </c>
      <c r="C59" s="76" t="s">
        <v>41</v>
      </c>
      <c r="D59" s="76" t="s">
        <v>41</v>
      </c>
      <c r="E59" s="76" t="s">
        <v>41</v>
      </c>
      <c r="F59" s="76" t="s">
        <v>41</v>
      </c>
      <c r="G59" s="36">
        <v>7530</v>
      </c>
      <c r="H59" s="113" t="s">
        <v>36</v>
      </c>
      <c r="I59" s="113" t="s">
        <v>36</v>
      </c>
      <c r="J59" s="113" t="s">
        <v>36</v>
      </c>
      <c r="K59" s="113" t="s">
        <v>36</v>
      </c>
      <c r="L59" s="36">
        <v>7364</v>
      </c>
      <c r="M59" s="113" t="s">
        <v>36</v>
      </c>
      <c r="N59" s="113" t="s">
        <v>36</v>
      </c>
      <c r="O59" s="113" t="s">
        <v>36</v>
      </c>
      <c r="P59" s="113" t="s">
        <v>36</v>
      </c>
      <c r="Q59" s="36">
        <v>7216</v>
      </c>
      <c r="R59" s="113" t="s">
        <v>36</v>
      </c>
      <c r="S59" s="113" t="s">
        <v>36</v>
      </c>
      <c r="T59" s="113" t="s">
        <v>36</v>
      </c>
      <c r="U59" s="113" t="s">
        <v>36</v>
      </c>
      <c r="V59" s="35">
        <v>7076</v>
      </c>
      <c r="W59" s="113" t="s">
        <v>36</v>
      </c>
      <c r="X59" s="113" t="s">
        <v>36</v>
      </c>
      <c r="Y59" s="113" t="s">
        <v>36</v>
      </c>
      <c r="Z59" s="113" t="s">
        <v>36</v>
      </c>
      <c r="AA59" s="35">
        <v>7422</v>
      </c>
      <c r="AB59" s="130" t="s">
        <v>36</v>
      </c>
      <c r="AC59" s="130" t="s">
        <v>36</v>
      </c>
      <c r="AD59" s="66">
        <v>6576</v>
      </c>
      <c r="AE59" s="66">
        <v>6479</v>
      </c>
      <c r="AF59" s="35">
        <v>6479</v>
      </c>
      <c r="AG59" s="130" t="s">
        <v>36</v>
      </c>
      <c r="AH59" s="130" t="s">
        <v>36</v>
      </c>
      <c r="AI59" s="130" t="s">
        <v>36</v>
      </c>
      <c r="AJ59" s="66">
        <v>5964</v>
      </c>
      <c r="AK59" s="35">
        <v>5964</v>
      </c>
      <c r="AL59" s="130" t="s">
        <v>36</v>
      </c>
      <c r="AM59" s="130" t="s">
        <v>36</v>
      </c>
      <c r="AN59" s="130" t="s">
        <v>36</v>
      </c>
      <c r="AO59" s="66">
        <v>5896</v>
      </c>
      <c r="AP59" s="35">
        <v>5896</v>
      </c>
      <c r="AQ59" s="130" t="s">
        <v>36</v>
      </c>
      <c r="AR59" s="130" t="s">
        <v>36</v>
      </c>
      <c r="AS59" s="130" t="s">
        <v>36</v>
      </c>
      <c r="AT59" s="66">
        <v>5649</v>
      </c>
      <c r="AU59" s="35">
        <v>5649</v>
      </c>
      <c r="AV59" s="130" t="s">
        <v>36</v>
      </c>
      <c r="AW59" s="130" t="s">
        <v>36</v>
      </c>
      <c r="AX59" s="130" t="s">
        <v>36</v>
      </c>
      <c r="AY59" s="66">
        <v>5582</v>
      </c>
      <c r="AZ59" s="35">
        <v>5582</v>
      </c>
      <c r="BA59" s="130" t="s">
        <v>36</v>
      </c>
      <c r="BB59" s="130" t="s">
        <v>36</v>
      </c>
      <c r="BC59" s="130" t="s">
        <v>36</v>
      </c>
      <c r="BD59" s="66">
        <v>5494</v>
      </c>
      <c r="BE59" s="35">
        <v>5494</v>
      </c>
      <c r="BF59" s="66">
        <v>5358</v>
      </c>
      <c r="BG59" s="130" t="s">
        <v>36</v>
      </c>
      <c r="BH59" s="130" t="s">
        <v>36</v>
      </c>
      <c r="BI59" s="66">
        <v>5256</v>
      </c>
      <c r="BJ59" s="35">
        <v>5256</v>
      </c>
      <c r="BK59" s="130" t="s">
        <v>36</v>
      </c>
      <c r="BL59" s="130" t="s">
        <v>36</v>
      </c>
      <c r="BM59" s="130" t="s">
        <v>36</v>
      </c>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c r="EV59" s="34"/>
      <c r="EW59" s="34"/>
      <c r="EX59" s="34"/>
      <c r="EY59" s="34"/>
      <c r="EZ59" s="34"/>
      <c r="FA59" s="34"/>
      <c r="FB59" s="34"/>
      <c r="FC59" s="34"/>
      <c r="FD59" s="34"/>
      <c r="FE59" s="34"/>
      <c r="FF59" s="34"/>
      <c r="FG59" s="34"/>
      <c r="FH59" s="34"/>
      <c r="FI59" s="34"/>
      <c r="FJ59" s="34"/>
      <c r="FK59" s="34"/>
      <c r="FL59" s="34"/>
      <c r="FM59" s="34"/>
      <c r="FN59" s="34"/>
      <c r="FO59" s="34"/>
      <c r="FP59" s="34"/>
      <c r="FQ59" s="34"/>
      <c r="FR59" s="34"/>
      <c r="FS59" s="34"/>
      <c r="FT59" s="34"/>
      <c r="FU59" s="34"/>
      <c r="FV59" s="34"/>
      <c r="FW59" s="34"/>
      <c r="FX59" s="34"/>
      <c r="FY59" s="34"/>
      <c r="FZ59" s="34"/>
      <c r="GA59" s="34"/>
      <c r="GB59" s="34"/>
      <c r="GC59" s="34"/>
      <c r="GD59" s="34"/>
      <c r="GE59" s="34"/>
      <c r="GF59" s="34"/>
      <c r="GG59" s="34"/>
      <c r="GH59" s="34"/>
      <c r="GI59" s="34"/>
      <c r="GJ59" s="34"/>
      <c r="GK59" s="34"/>
      <c r="GL59" s="34"/>
      <c r="GM59" s="34"/>
      <c r="GN59" s="34"/>
      <c r="GO59" s="34"/>
      <c r="GP59" s="34"/>
      <c r="GQ59" s="34"/>
      <c r="GR59" s="34"/>
      <c r="GS59" s="34"/>
      <c r="GT59" s="34"/>
    </row>
    <row r="60" spans="1:202" ht="13.5" customHeight="1">
      <c r="A60" s="67" t="s">
        <v>8</v>
      </c>
      <c r="B60" s="23"/>
      <c r="C60" s="69"/>
      <c r="D60" s="69"/>
      <c r="E60" s="69"/>
      <c r="F60" s="69"/>
      <c r="G60" s="23">
        <v>-1.1032308904649346E-2</v>
      </c>
      <c r="H60" s="69"/>
      <c r="I60" s="69"/>
      <c r="J60" s="69"/>
      <c r="K60" s="68"/>
      <c r="L60" s="23">
        <v>-2.2045152722443562E-2</v>
      </c>
      <c r="M60" s="69"/>
      <c r="N60" s="69"/>
      <c r="O60" s="69"/>
      <c r="P60" s="68"/>
      <c r="Q60" s="23">
        <v>-2.0097772949484005E-2</v>
      </c>
      <c r="R60" s="69"/>
      <c r="S60" s="69"/>
      <c r="T60" s="69"/>
      <c r="U60" s="68"/>
      <c r="V60" s="23">
        <v>-1.940133037694014E-2</v>
      </c>
      <c r="W60" s="69"/>
      <c r="X60" s="69"/>
      <c r="Y60" s="69"/>
      <c r="Z60" s="68"/>
      <c r="AA60" s="23">
        <v>4.8897682306387802E-2</v>
      </c>
      <c r="AB60" s="69"/>
      <c r="AC60" s="69"/>
      <c r="AD60" s="69"/>
      <c r="AE60" s="68"/>
      <c r="AF60" s="23">
        <v>-0.12705470223659387</v>
      </c>
      <c r="AG60" s="69"/>
      <c r="AH60" s="69"/>
      <c r="AI60" s="69"/>
      <c r="AJ60" s="68"/>
      <c r="AK60" s="23">
        <v>-7.9487575243093023E-2</v>
      </c>
      <c r="AL60" s="69"/>
      <c r="AM60" s="69"/>
      <c r="AN60" s="69"/>
      <c r="AO60" s="68"/>
      <c r="AP60" s="23">
        <v>-1.1401743796110031E-2</v>
      </c>
      <c r="AQ60" s="69"/>
      <c r="AR60" s="69"/>
      <c r="AS60" s="69"/>
      <c r="AT60" s="68"/>
      <c r="AU60" s="23">
        <v>-4.1892808683853477E-2</v>
      </c>
      <c r="AV60" s="69"/>
      <c r="AW60" s="69"/>
      <c r="AX60" s="69"/>
      <c r="AY60" s="68"/>
      <c r="AZ60" s="23">
        <v>-1.1860506284298133E-2</v>
      </c>
      <c r="BA60" s="69"/>
      <c r="BB60" s="69"/>
      <c r="BC60" s="69"/>
      <c r="BD60" s="68"/>
      <c r="BE60" s="23">
        <v>-1.5764958796130379E-2</v>
      </c>
      <c r="BF60" s="69"/>
      <c r="BG60" s="69"/>
      <c r="BH60" s="69"/>
      <c r="BI60" s="68"/>
      <c r="BJ60" s="23">
        <v>-4.3319985438660336E-2</v>
      </c>
      <c r="BK60" s="69"/>
      <c r="BL60" s="69"/>
      <c r="BM60" s="69"/>
    </row>
    <row r="61" spans="1:202" ht="2.25" customHeight="1">
      <c r="A61" s="67"/>
      <c r="B61" s="23"/>
      <c r="C61" s="69"/>
      <c r="D61" s="69"/>
      <c r="E61" s="69"/>
      <c r="F61" s="69"/>
      <c r="G61" s="23"/>
      <c r="H61" s="69"/>
      <c r="I61" s="69"/>
      <c r="J61" s="69"/>
      <c r="K61" s="68"/>
      <c r="L61" s="23"/>
      <c r="M61" s="69"/>
      <c r="N61" s="69"/>
      <c r="O61" s="69"/>
      <c r="P61" s="68"/>
      <c r="Q61" s="23"/>
      <c r="R61" s="69"/>
      <c r="S61" s="69"/>
      <c r="T61" s="69"/>
      <c r="U61" s="68"/>
      <c r="V61" s="23"/>
      <c r="W61" s="69"/>
      <c r="X61" s="69"/>
      <c r="Y61" s="69"/>
      <c r="Z61" s="68"/>
      <c r="AA61" s="23"/>
      <c r="AB61" s="69"/>
      <c r="AC61" s="69"/>
      <c r="AD61" s="69"/>
      <c r="AE61" s="68"/>
      <c r="AF61" s="23"/>
      <c r="AG61" s="69"/>
      <c r="AH61" s="69"/>
      <c r="AI61" s="69"/>
      <c r="AJ61" s="68"/>
      <c r="AK61" s="23"/>
      <c r="AL61" s="69"/>
      <c r="AM61" s="69"/>
      <c r="AN61" s="69"/>
      <c r="AO61" s="68"/>
      <c r="AP61" s="23" t="s">
        <v>140</v>
      </c>
      <c r="AQ61" s="69"/>
      <c r="AR61" s="69"/>
      <c r="AS61" s="69"/>
      <c r="AT61" s="68"/>
      <c r="AU61" s="23" t="s">
        <v>140</v>
      </c>
      <c r="AV61" s="69"/>
      <c r="AW61" s="69"/>
      <c r="AX61" s="69"/>
      <c r="AY61" s="68"/>
      <c r="AZ61" s="23" t="s">
        <v>140</v>
      </c>
      <c r="BA61" s="69"/>
      <c r="BB61" s="69"/>
      <c r="BC61" s="69"/>
      <c r="BD61" s="68"/>
      <c r="BE61" s="23" t="s">
        <v>140</v>
      </c>
      <c r="BF61" s="69"/>
      <c r="BG61" s="69"/>
      <c r="BH61" s="69"/>
      <c r="BI61" s="68"/>
      <c r="BJ61" s="23" t="s">
        <v>140</v>
      </c>
      <c r="BK61" s="69"/>
      <c r="BL61" s="69"/>
      <c r="BM61" s="69"/>
    </row>
    <row r="62" spans="1:202" s="44" customFormat="1" ht="13.9" customHeight="1">
      <c r="A62" s="65" t="s">
        <v>131</v>
      </c>
      <c r="B62" s="161" t="s">
        <v>36</v>
      </c>
      <c r="C62" s="37"/>
      <c r="D62" s="37"/>
      <c r="E62" s="37"/>
      <c r="F62" s="37"/>
      <c r="G62" s="161" t="s">
        <v>36</v>
      </c>
      <c r="H62" s="37"/>
      <c r="I62" s="37"/>
      <c r="J62" s="37"/>
      <c r="K62" s="37"/>
      <c r="L62" s="162">
        <v>0.59</v>
      </c>
      <c r="M62" s="162"/>
      <c r="N62" s="162"/>
      <c r="O62" s="162"/>
      <c r="P62" s="162"/>
      <c r="Q62" s="162">
        <v>0.59</v>
      </c>
      <c r="R62" s="162"/>
      <c r="S62" s="162"/>
      <c r="T62" s="162"/>
      <c r="U62" s="162"/>
      <c r="V62" s="162">
        <v>0.59</v>
      </c>
      <c r="W62" s="162"/>
      <c r="X62" s="162"/>
      <c r="Y62" s="162"/>
      <c r="Z62" s="162"/>
      <c r="AA62" s="162">
        <v>0.6</v>
      </c>
      <c r="AB62" s="162"/>
      <c r="AC62" s="162"/>
      <c r="AD62" s="162"/>
      <c r="AE62" s="162"/>
      <c r="AF62" s="162">
        <v>0.63</v>
      </c>
      <c r="AG62" s="130" t="s">
        <v>36</v>
      </c>
      <c r="AH62" s="130" t="s">
        <v>36</v>
      </c>
      <c r="AI62" s="130" t="s">
        <v>36</v>
      </c>
      <c r="AJ62" s="130" t="s">
        <v>36</v>
      </c>
      <c r="AK62" s="162">
        <v>0.66</v>
      </c>
      <c r="AL62" s="130" t="s">
        <v>36</v>
      </c>
      <c r="AM62" s="130" t="s">
        <v>36</v>
      </c>
      <c r="AN62" s="130" t="s">
        <v>36</v>
      </c>
      <c r="AO62" s="130" t="s">
        <v>36</v>
      </c>
      <c r="AP62" s="162">
        <v>0.68</v>
      </c>
      <c r="AQ62" s="130" t="s">
        <v>36</v>
      </c>
      <c r="AR62" s="130" t="s">
        <v>36</v>
      </c>
      <c r="AS62" s="130" t="s">
        <v>36</v>
      </c>
      <c r="AT62" s="130" t="s">
        <v>36</v>
      </c>
      <c r="AU62" s="162">
        <v>0.69</v>
      </c>
      <c r="AV62" s="130" t="s">
        <v>36</v>
      </c>
      <c r="AW62" s="130" t="s">
        <v>36</v>
      </c>
      <c r="AX62" s="130" t="s">
        <v>36</v>
      </c>
      <c r="AY62" s="130" t="s">
        <v>36</v>
      </c>
      <c r="AZ62" s="162">
        <v>0.7</v>
      </c>
      <c r="BA62" s="130" t="s">
        <v>36</v>
      </c>
      <c r="BB62" s="130" t="s">
        <v>36</v>
      </c>
      <c r="BC62" s="130" t="s">
        <v>36</v>
      </c>
      <c r="BD62" s="130" t="s">
        <v>36</v>
      </c>
      <c r="BE62" s="162">
        <v>0.69</v>
      </c>
      <c r="BF62" s="130" t="s">
        <v>36</v>
      </c>
      <c r="BG62" s="130" t="s">
        <v>36</v>
      </c>
      <c r="BH62" s="130" t="s">
        <v>36</v>
      </c>
      <c r="BI62" s="130" t="s">
        <v>36</v>
      </c>
      <c r="BJ62" s="162">
        <v>0.63</v>
      </c>
      <c r="BK62" s="130" t="s">
        <v>36</v>
      </c>
      <c r="BL62" s="130" t="s">
        <v>36</v>
      </c>
      <c r="BM62" s="130" t="s">
        <v>36</v>
      </c>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row>
    <row r="63" spans="1:202" s="44" customFormat="1" ht="13.5" customHeight="1">
      <c r="A63" s="65" t="s">
        <v>135</v>
      </c>
      <c r="B63" s="161" t="s">
        <v>36</v>
      </c>
      <c r="C63" s="37"/>
      <c r="D63" s="37"/>
      <c r="E63" s="37"/>
      <c r="F63" s="37"/>
      <c r="G63" s="161" t="s">
        <v>36</v>
      </c>
      <c r="H63" s="37"/>
      <c r="I63" s="37"/>
      <c r="J63" s="37"/>
      <c r="K63" s="37"/>
      <c r="L63" s="162">
        <v>0.72</v>
      </c>
      <c r="M63" s="162"/>
      <c r="N63" s="162"/>
      <c r="O63" s="162"/>
      <c r="P63" s="162"/>
      <c r="Q63" s="162">
        <v>0.65</v>
      </c>
      <c r="R63" s="162"/>
      <c r="S63" s="162"/>
      <c r="T63" s="162"/>
      <c r="U63" s="162"/>
      <c r="V63" s="162">
        <v>0.63</v>
      </c>
      <c r="W63" s="162"/>
      <c r="X63" s="162"/>
      <c r="Y63" s="162"/>
      <c r="Z63" s="162"/>
      <c r="AA63" s="162">
        <v>0.59</v>
      </c>
      <c r="AB63" s="162"/>
      <c r="AC63" s="162"/>
      <c r="AD63" s="162"/>
      <c r="AE63" s="162"/>
      <c r="AF63" s="162">
        <v>0.56999999999999995</v>
      </c>
      <c r="AG63" s="130" t="s">
        <v>36</v>
      </c>
      <c r="AH63" s="130" t="s">
        <v>36</v>
      </c>
      <c r="AI63" s="130" t="s">
        <v>36</v>
      </c>
      <c r="AJ63" s="130" t="s">
        <v>36</v>
      </c>
      <c r="AK63" s="162">
        <v>0.56000000000000005</v>
      </c>
      <c r="AL63" s="130" t="s">
        <v>36</v>
      </c>
      <c r="AM63" s="130" t="s">
        <v>36</v>
      </c>
      <c r="AN63" s="130" t="s">
        <v>36</v>
      </c>
      <c r="AO63" s="130" t="s">
        <v>36</v>
      </c>
      <c r="AP63" s="162">
        <v>0.56000000000000005</v>
      </c>
      <c r="AQ63" s="130" t="s">
        <v>36</v>
      </c>
      <c r="AR63" s="130" t="s">
        <v>36</v>
      </c>
      <c r="AS63" s="130" t="s">
        <v>36</v>
      </c>
      <c r="AT63" s="130" t="s">
        <v>36</v>
      </c>
      <c r="AU63" s="162">
        <v>0.55000000000000004</v>
      </c>
      <c r="AV63" s="130" t="s">
        <v>36</v>
      </c>
      <c r="AW63" s="130" t="s">
        <v>36</v>
      </c>
      <c r="AX63" s="130" t="s">
        <v>36</v>
      </c>
      <c r="AY63" s="130" t="s">
        <v>36</v>
      </c>
      <c r="AZ63" s="162">
        <v>0.53</v>
      </c>
      <c r="BA63" s="130" t="s">
        <v>36</v>
      </c>
      <c r="BB63" s="130" t="s">
        <v>36</v>
      </c>
      <c r="BC63" s="130" t="s">
        <v>36</v>
      </c>
      <c r="BD63" s="130" t="s">
        <v>36</v>
      </c>
      <c r="BE63" s="162">
        <v>0.52</v>
      </c>
      <c r="BF63" s="130" t="s">
        <v>36</v>
      </c>
      <c r="BG63" s="130" t="s">
        <v>36</v>
      </c>
      <c r="BH63" s="130" t="s">
        <v>36</v>
      </c>
      <c r="BI63" s="130" t="s">
        <v>36</v>
      </c>
      <c r="BJ63" s="162">
        <v>0.53</v>
      </c>
      <c r="BK63" s="130" t="s">
        <v>36</v>
      </c>
      <c r="BL63" s="130" t="s">
        <v>36</v>
      </c>
      <c r="BM63" s="130" t="s">
        <v>36</v>
      </c>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row>
    <row r="64" spans="1:202" s="44" customFormat="1" ht="14.25" customHeight="1">
      <c r="A64" s="65" t="s">
        <v>138</v>
      </c>
      <c r="B64" s="161" t="s">
        <v>36</v>
      </c>
      <c r="C64" s="37"/>
      <c r="D64" s="37"/>
      <c r="E64" s="37"/>
      <c r="F64" s="37"/>
      <c r="G64" s="161" t="s">
        <v>36</v>
      </c>
      <c r="H64" s="37"/>
      <c r="I64" s="37"/>
      <c r="J64" s="37"/>
      <c r="K64" s="37"/>
      <c r="L64" s="162">
        <v>0.82</v>
      </c>
      <c r="M64" s="162"/>
      <c r="N64" s="162"/>
      <c r="O64" s="162"/>
      <c r="P64" s="162"/>
      <c r="Q64" s="162">
        <v>0.78</v>
      </c>
      <c r="R64" s="162"/>
      <c r="S64" s="162"/>
      <c r="T64" s="162"/>
      <c r="U64" s="162"/>
      <c r="V64" s="162">
        <v>0.76</v>
      </c>
      <c r="W64" s="162"/>
      <c r="X64" s="162"/>
      <c r="Y64" s="162"/>
      <c r="Z64" s="162"/>
      <c r="AA64" s="162">
        <v>0.75</v>
      </c>
      <c r="AB64" s="162"/>
      <c r="AC64" s="162"/>
      <c r="AD64" s="162"/>
      <c r="AE64" s="162"/>
      <c r="AF64" s="162">
        <v>0.74</v>
      </c>
      <c r="AG64" s="130" t="s">
        <v>36</v>
      </c>
      <c r="AH64" s="130" t="s">
        <v>36</v>
      </c>
      <c r="AI64" s="130" t="s">
        <v>36</v>
      </c>
      <c r="AJ64" s="130" t="s">
        <v>36</v>
      </c>
      <c r="AK64" s="162">
        <v>0.74</v>
      </c>
      <c r="AL64" s="130" t="s">
        <v>36</v>
      </c>
      <c r="AM64" s="130" t="s">
        <v>36</v>
      </c>
      <c r="AN64" s="130" t="s">
        <v>36</v>
      </c>
      <c r="AO64" s="130" t="s">
        <v>36</v>
      </c>
      <c r="AP64" s="162">
        <v>0.74</v>
      </c>
      <c r="AQ64" s="130" t="s">
        <v>36</v>
      </c>
      <c r="AR64" s="130" t="s">
        <v>36</v>
      </c>
      <c r="AS64" s="130" t="s">
        <v>36</v>
      </c>
      <c r="AT64" s="130" t="s">
        <v>36</v>
      </c>
      <c r="AU64" s="162">
        <v>0.73</v>
      </c>
      <c r="AV64" s="130" t="s">
        <v>36</v>
      </c>
      <c r="AW64" s="130" t="s">
        <v>36</v>
      </c>
      <c r="AX64" s="130" t="s">
        <v>36</v>
      </c>
      <c r="AY64" s="130" t="s">
        <v>36</v>
      </c>
      <c r="AZ64" s="162">
        <v>0.72</v>
      </c>
      <c r="BA64" s="130" t="s">
        <v>36</v>
      </c>
      <c r="BB64" s="130" t="s">
        <v>36</v>
      </c>
      <c r="BC64" s="130" t="s">
        <v>36</v>
      </c>
      <c r="BD64" s="130" t="s">
        <v>36</v>
      </c>
      <c r="BE64" s="162">
        <v>0.71</v>
      </c>
      <c r="BF64" s="130" t="s">
        <v>36</v>
      </c>
      <c r="BG64" s="130" t="s">
        <v>36</v>
      </c>
      <c r="BH64" s="130" t="s">
        <v>36</v>
      </c>
      <c r="BI64" s="130" t="s">
        <v>36</v>
      </c>
      <c r="BJ64" s="162">
        <v>0.71</v>
      </c>
      <c r="BK64" s="130" t="s">
        <v>36</v>
      </c>
      <c r="BL64" s="130" t="s">
        <v>36</v>
      </c>
      <c r="BM64" s="130" t="s">
        <v>36</v>
      </c>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row>
    <row r="65" spans="1:202" s="44" customFormat="1" ht="3.75" customHeight="1">
      <c r="A65" s="42"/>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row>
    <row r="66" spans="1:202" s="44" customFormat="1" ht="11.25" customHeight="1">
      <c r="A66" s="90"/>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4"/>
      <c r="GM66" s="24"/>
      <c r="GN66" s="24"/>
      <c r="GO66" s="24"/>
      <c r="GP66" s="24"/>
      <c r="GQ66" s="24"/>
      <c r="GR66" s="24"/>
      <c r="GS66" s="24"/>
      <c r="GT66" s="24"/>
    </row>
    <row r="67" spans="1:202" s="44" customFormat="1" ht="4.5" customHeight="1">
      <c r="A67" s="42"/>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c r="GK67" s="24"/>
      <c r="GL67" s="24"/>
      <c r="GM67" s="24"/>
      <c r="GN67" s="24"/>
      <c r="GO67" s="24"/>
      <c r="GP67" s="24"/>
      <c r="GQ67" s="24"/>
      <c r="GR67" s="24"/>
      <c r="GS67" s="24"/>
      <c r="GT67" s="24"/>
    </row>
    <row r="68" spans="1:202" ht="20.25">
      <c r="A68" s="33" t="s">
        <v>3</v>
      </c>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row>
    <row r="69" spans="1:202" s="41" customFormat="1">
      <c r="A69" s="38" t="s">
        <v>25</v>
      </c>
      <c r="B69" s="91"/>
      <c r="C69" s="40"/>
      <c r="D69" s="40"/>
      <c r="E69" s="40"/>
      <c r="F69" s="40"/>
      <c r="G69" s="39"/>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row>
    <row r="70" spans="1:202" s="32" customFormat="1">
      <c r="A70" s="65"/>
      <c r="B70" s="28"/>
      <c r="C70" s="65"/>
      <c r="D70" s="65"/>
      <c r="E70" s="65"/>
      <c r="F70" s="65"/>
      <c r="G70" s="28"/>
      <c r="H70" s="65"/>
      <c r="I70" s="65"/>
      <c r="J70" s="65"/>
      <c r="K70" s="65"/>
      <c r="L70" s="20"/>
      <c r="M70" s="65"/>
      <c r="N70" s="65"/>
      <c r="O70" s="65"/>
      <c r="P70" s="65"/>
      <c r="Q70" s="20"/>
      <c r="R70" s="65"/>
      <c r="S70" s="65"/>
      <c r="T70" s="65"/>
      <c r="U70" s="65"/>
      <c r="V70" s="20"/>
      <c r="W70" s="65"/>
      <c r="X70" s="65"/>
      <c r="Y70" s="65"/>
      <c r="Z70" s="65"/>
      <c r="AA70" s="20"/>
      <c r="AB70" s="65"/>
      <c r="AC70" s="65"/>
      <c r="AD70" s="65"/>
      <c r="AE70" s="65"/>
      <c r="AF70" s="20"/>
      <c r="AG70" s="65"/>
      <c r="AH70" s="65"/>
      <c r="AI70" s="65"/>
      <c r="AJ70" s="65"/>
      <c r="AK70" s="20"/>
      <c r="AL70" s="65"/>
      <c r="AM70" s="65"/>
      <c r="AN70" s="65"/>
      <c r="AO70" s="65"/>
      <c r="AP70" s="20"/>
      <c r="AQ70" s="65"/>
      <c r="AR70" s="65"/>
      <c r="AS70" s="65"/>
      <c r="AT70" s="65"/>
      <c r="AU70" s="20"/>
      <c r="AV70" s="206"/>
      <c r="AW70" s="206"/>
      <c r="AX70" s="206"/>
      <c r="AY70" s="206"/>
      <c r="AZ70" s="26"/>
      <c r="BA70" s="206"/>
      <c r="BB70" s="206"/>
      <c r="BC70" s="206"/>
      <c r="BD70" s="206"/>
      <c r="BE70" s="26"/>
      <c r="BF70" s="206"/>
      <c r="BG70" s="206"/>
      <c r="BH70" s="206"/>
      <c r="BI70" s="206"/>
      <c r="BJ70" s="26"/>
      <c r="BK70" s="206"/>
      <c r="BL70" s="206"/>
      <c r="BM70" s="206"/>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row>
    <row r="71" spans="1:202" s="2" customFormat="1">
      <c r="A71" s="65" t="s">
        <v>239</v>
      </c>
      <c r="B71" s="36">
        <v>2622</v>
      </c>
      <c r="C71" s="66">
        <v>2595</v>
      </c>
      <c r="D71" s="66">
        <v>2636</v>
      </c>
      <c r="E71" s="66">
        <v>2698</v>
      </c>
      <c r="F71" s="66">
        <v>2649</v>
      </c>
      <c r="G71" s="36">
        <v>2649</v>
      </c>
      <c r="H71" s="66">
        <v>2669</v>
      </c>
      <c r="I71" s="66">
        <v>2694</v>
      </c>
      <c r="J71" s="66">
        <v>2721</v>
      </c>
      <c r="K71" s="66">
        <v>2766</v>
      </c>
      <c r="L71" s="87">
        <v>2766</v>
      </c>
      <c r="M71" s="66">
        <v>2789</v>
      </c>
      <c r="N71" s="66">
        <v>2807</v>
      </c>
      <c r="O71" s="66">
        <v>2825</v>
      </c>
      <c r="P71" s="66">
        <v>2857</v>
      </c>
      <c r="Q71" s="87">
        <v>2857</v>
      </c>
      <c r="R71" s="66">
        <v>2861</v>
      </c>
      <c r="S71" s="66">
        <v>2827</v>
      </c>
      <c r="T71" s="66">
        <v>2842</v>
      </c>
      <c r="U71" s="66">
        <v>2847</v>
      </c>
      <c r="V71" s="87">
        <v>2847</v>
      </c>
      <c r="W71" s="66">
        <v>2876</v>
      </c>
      <c r="X71" s="66">
        <v>2859</v>
      </c>
      <c r="Y71" s="66">
        <v>2839</v>
      </c>
      <c r="Z71" s="66">
        <v>2800</v>
      </c>
      <c r="AA71" s="87">
        <v>2800</v>
      </c>
      <c r="AB71" s="66">
        <v>2741</v>
      </c>
      <c r="AC71" s="66">
        <v>2702</v>
      </c>
      <c r="AD71" s="66">
        <v>2683</v>
      </c>
      <c r="AE71" s="66">
        <v>2642</v>
      </c>
      <c r="AF71" s="87">
        <v>2642</v>
      </c>
      <c r="AG71" s="66">
        <v>2631</v>
      </c>
      <c r="AH71" s="66">
        <v>2610</v>
      </c>
      <c r="AI71" s="66">
        <v>2600</v>
      </c>
      <c r="AJ71" s="66">
        <v>2586</v>
      </c>
      <c r="AK71" s="87">
        <v>2586</v>
      </c>
      <c r="AL71" s="66">
        <v>2565</v>
      </c>
      <c r="AM71" s="66">
        <v>2566</v>
      </c>
      <c r="AN71" s="66">
        <v>2569</v>
      </c>
      <c r="AO71" s="66">
        <v>2651</v>
      </c>
      <c r="AP71" s="87">
        <v>2651</v>
      </c>
      <c r="AQ71" s="66">
        <v>2692</v>
      </c>
      <c r="AR71" s="66">
        <v>2260</v>
      </c>
      <c r="AS71" s="66">
        <v>2348</v>
      </c>
      <c r="AT71" s="66">
        <v>2402</v>
      </c>
      <c r="AU71" s="87">
        <v>2402</v>
      </c>
      <c r="AV71" s="66">
        <v>2430</v>
      </c>
      <c r="AW71" s="66">
        <v>2410</v>
      </c>
      <c r="AX71" s="66">
        <v>2475</v>
      </c>
      <c r="AY71" s="66">
        <v>2525</v>
      </c>
      <c r="AZ71" s="87">
        <v>2525</v>
      </c>
      <c r="BA71" s="66">
        <v>2546</v>
      </c>
      <c r="BB71" s="66">
        <v>2601</v>
      </c>
      <c r="BC71" s="66">
        <v>2185</v>
      </c>
      <c r="BD71" s="66">
        <v>2205</v>
      </c>
      <c r="BE71" s="87">
        <v>2205</v>
      </c>
      <c r="BF71" s="66">
        <v>2224</v>
      </c>
      <c r="BG71" s="66">
        <v>2263</v>
      </c>
      <c r="BH71" s="66">
        <v>2310</v>
      </c>
      <c r="BI71" s="66">
        <v>2336</v>
      </c>
      <c r="BJ71" s="87">
        <v>2336</v>
      </c>
      <c r="BK71" s="66">
        <v>2367</v>
      </c>
      <c r="BL71" s="66">
        <v>2376</v>
      </c>
      <c r="BM71" s="66">
        <v>2406</v>
      </c>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c r="EN71" s="34"/>
      <c r="EO71" s="34"/>
      <c r="EP71" s="34"/>
      <c r="EQ71" s="34"/>
      <c r="ER71" s="34"/>
      <c r="ES71" s="34"/>
      <c r="ET71" s="34"/>
      <c r="EU71" s="34"/>
      <c r="EV71" s="34"/>
      <c r="EW71" s="34"/>
      <c r="EX71" s="34"/>
      <c r="EY71" s="34"/>
      <c r="EZ71" s="34"/>
      <c r="FA71" s="34"/>
      <c r="FB71" s="34"/>
      <c r="FC71" s="34"/>
      <c r="FD71" s="34"/>
      <c r="FE71" s="34"/>
      <c r="FF71" s="34"/>
      <c r="FG71" s="34"/>
      <c r="FH71" s="34"/>
      <c r="FI71" s="34"/>
      <c r="FJ71" s="34"/>
      <c r="FK71" s="34"/>
      <c r="FL71" s="34"/>
      <c r="FM71" s="34"/>
      <c r="FN71" s="34"/>
      <c r="FO71" s="34"/>
      <c r="FP71" s="34"/>
      <c r="FQ71" s="34"/>
      <c r="FR71" s="34"/>
      <c r="FS71" s="34"/>
      <c r="FT71" s="34"/>
      <c r="FU71" s="34"/>
      <c r="FV71" s="34"/>
      <c r="FW71" s="34"/>
      <c r="FX71" s="34"/>
      <c r="FY71" s="34"/>
      <c r="FZ71" s="34"/>
      <c r="GA71" s="34"/>
      <c r="GB71" s="34"/>
      <c r="GC71" s="34"/>
      <c r="GD71" s="34"/>
      <c r="GE71" s="34"/>
      <c r="GF71" s="34"/>
      <c r="GG71" s="34"/>
      <c r="GH71" s="34"/>
      <c r="GI71" s="34"/>
      <c r="GJ71" s="34"/>
      <c r="GK71" s="34"/>
      <c r="GL71" s="34"/>
      <c r="GM71" s="34"/>
      <c r="GN71" s="34"/>
      <c r="GO71" s="34"/>
      <c r="GP71" s="34"/>
      <c r="GQ71" s="34"/>
      <c r="GR71" s="34"/>
      <c r="GS71" s="34"/>
      <c r="GT71" s="34"/>
    </row>
    <row r="72" spans="1:202">
      <c r="A72" s="67" t="s">
        <v>7</v>
      </c>
      <c r="B72" s="23"/>
      <c r="C72" s="68"/>
      <c r="D72" s="68">
        <v>1.579961464354529E-2</v>
      </c>
      <c r="E72" s="68">
        <v>2.3520485584218598E-2</v>
      </c>
      <c r="F72" s="68">
        <v>-1.8161601186063803E-2</v>
      </c>
      <c r="G72" s="23"/>
      <c r="H72" s="68">
        <v>7.5500188750472486E-3</v>
      </c>
      <c r="I72" s="68">
        <v>9.3668040464593982E-3</v>
      </c>
      <c r="J72" s="68">
        <v>1.0022271714922093E-2</v>
      </c>
      <c r="K72" s="68">
        <v>1.6538037486218293E-2</v>
      </c>
      <c r="L72" s="26"/>
      <c r="M72" s="68">
        <v>8.315256688358641E-3</v>
      </c>
      <c r="N72" s="68">
        <v>6.4539261384009006E-3</v>
      </c>
      <c r="O72" s="68">
        <v>6.4125400783754394E-3</v>
      </c>
      <c r="P72" s="68">
        <v>1.1327433628318673E-2</v>
      </c>
      <c r="Q72" s="26"/>
      <c r="R72" s="68">
        <v>1.4000700035001756E-3</v>
      </c>
      <c r="S72" s="68">
        <v>-1.1883956658511052E-2</v>
      </c>
      <c r="T72" s="68">
        <v>5.3059780686239844E-3</v>
      </c>
      <c r="U72" s="68">
        <v>1.7593244194229474E-3</v>
      </c>
      <c r="V72" s="26"/>
      <c r="W72" s="68">
        <v>1.0186160871092476E-2</v>
      </c>
      <c r="X72" s="68">
        <v>-5.9109874826147601E-3</v>
      </c>
      <c r="Y72" s="68">
        <v>-6.9954529555789069E-3</v>
      </c>
      <c r="Z72" s="68">
        <v>-1.3737231419513884E-2</v>
      </c>
      <c r="AA72" s="26"/>
      <c r="AB72" s="68">
        <v>-2.1071428571428519E-2</v>
      </c>
      <c r="AC72" s="68">
        <v>-1.4228383801532241E-2</v>
      </c>
      <c r="AD72" s="68">
        <v>-7.0318282753515371E-3</v>
      </c>
      <c r="AE72" s="68">
        <v>-1.5281401416325058E-2</v>
      </c>
      <c r="AF72" s="26"/>
      <c r="AG72" s="68">
        <v>-4.1635124905374798E-3</v>
      </c>
      <c r="AH72" s="68">
        <v>-7.9817559863170073E-3</v>
      </c>
      <c r="AI72" s="68">
        <v>-3.8314176245211051E-3</v>
      </c>
      <c r="AJ72" s="68">
        <v>-5.3846153846154321E-3</v>
      </c>
      <c r="AK72" s="26"/>
      <c r="AL72" s="68">
        <v>-8.1206496519721227E-3</v>
      </c>
      <c r="AM72" s="68">
        <v>3.898635477583845E-4</v>
      </c>
      <c r="AN72" s="68">
        <v>1.1691348402182999E-3</v>
      </c>
      <c r="AO72" s="68">
        <v>3.191903464383028E-2</v>
      </c>
      <c r="AP72" s="26"/>
      <c r="AQ72" s="68">
        <v>1.546586193889099E-2</v>
      </c>
      <c r="AR72" s="68">
        <v>-0.16047548291233282</v>
      </c>
      <c r="AS72" s="68">
        <v>3.8938053097345104E-2</v>
      </c>
      <c r="AT72" s="68">
        <v>2.2998296422487297E-2</v>
      </c>
      <c r="AU72" s="26"/>
      <c r="AV72" s="68">
        <v>1.1656952539550458E-2</v>
      </c>
      <c r="AW72" s="68">
        <v>-8.2304526748970819E-3</v>
      </c>
      <c r="AX72" s="68">
        <v>2.6970954356846377E-2</v>
      </c>
      <c r="AY72" s="68">
        <v>2.020202020202011E-2</v>
      </c>
      <c r="AZ72" s="26"/>
      <c r="BA72" s="68">
        <v>8.3168316831683242E-3</v>
      </c>
      <c r="BB72" s="68">
        <v>2.1602513747054131E-2</v>
      </c>
      <c r="BC72" s="68">
        <v>-0.1599384851980008</v>
      </c>
      <c r="BD72" s="68">
        <v>9.1533180778031742E-3</v>
      </c>
      <c r="BE72" s="26"/>
      <c r="BF72" s="68">
        <v>8.6167800453513799E-3</v>
      </c>
      <c r="BG72" s="68">
        <v>1.753597122302164E-2</v>
      </c>
      <c r="BH72" s="68">
        <v>2.0768890852850275E-2</v>
      </c>
      <c r="BI72" s="68">
        <v>1.1255411255411296E-2</v>
      </c>
      <c r="BJ72" s="26"/>
      <c r="BK72" s="68">
        <v>1.3270547945205546E-2</v>
      </c>
      <c r="BL72" s="68">
        <v>3.8022813688212143E-3</v>
      </c>
      <c r="BM72" s="68">
        <v>1.2626262626262541E-2</v>
      </c>
    </row>
    <row r="73" spans="1:202">
      <c r="A73" s="67" t="s">
        <v>8</v>
      </c>
      <c r="B73" s="23"/>
      <c r="C73" s="69"/>
      <c r="D73" s="69"/>
      <c r="E73" s="69"/>
      <c r="F73" s="69"/>
      <c r="G73" s="23">
        <v>1.0297482837528626E-2</v>
      </c>
      <c r="H73" s="69">
        <v>2.8516377649325575E-2</v>
      </c>
      <c r="I73" s="69">
        <v>2.2003034901365792E-2</v>
      </c>
      <c r="J73" s="69">
        <v>8.5248332097849211E-3</v>
      </c>
      <c r="K73" s="68">
        <v>4.416761041902606E-2</v>
      </c>
      <c r="L73" s="23">
        <v>4.416761041902606E-2</v>
      </c>
      <c r="M73" s="69">
        <v>4.4960659423004978E-2</v>
      </c>
      <c r="N73" s="69">
        <v>4.1945063103192348E-2</v>
      </c>
      <c r="O73" s="69">
        <v>3.8221242190371152E-2</v>
      </c>
      <c r="P73" s="68">
        <v>3.2899493853940642E-2</v>
      </c>
      <c r="Q73" s="23">
        <v>3.2899493853940642E-2</v>
      </c>
      <c r="R73" s="69">
        <v>2.581570455360338E-2</v>
      </c>
      <c r="S73" s="69">
        <v>7.1250445315282906E-3</v>
      </c>
      <c r="T73" s="69">
        <v>6.0176991150442394E-3</v>
      </c>
      <c r="U73" s="68">
        <v>-3.5001750087504391E-3</v>
      </c>
      <c r="V73" s="23">
        <v>-3.5001750087504391E-3</v>
      </c>
      <c r="W73" s="69">
        <v>5.2429220552254741E-3</v>
      </c>
      <c r="X73" s="69">
        <v>1.1319419879731063E-2</v>
      </c>
      <c r="Y73" s="69">
        <v>-1.055594651653724E-3</v>
      </c>
      <c r="Z73" s="68">
        <v>-1.6508605549701461E-2</v>
      </c>
      <c r="AA73" s="23">
        <v>-1.6508605549701461E-2</v>
      </c>
      <c r="AB73" s="69">
        <v>-4.6940194714881756E-2</v>
      </c>
      <c r="AC73" s="69">
        <v>-5.4914305701294186E-2</v>
      </c>
      <c r="AD73" s="69">
        <v>-5.4948925678055649E-2</v>
      </c>
      <c r="AE73" s="68">
        <v>-5.6428571428571384E-2</v>
      </c>
      <c r="AF73" s="23">
        <v>-5.6428571428571384E-2</v>
      </c>
      <c r="AG73" s="69">
        <v>-4.013133892739873E-2</v>
      </c>
      <c r="AH73" s="69">
        <v>-3.4048852701702437E-2</v>
      </c>
      <c r="AI73" s="69">
        <v>-3.0935519940365253E-2</v>
      </c>
      <c r="AJ73" s="68">
        <v>-2.1196063588190817E-2</v>
      </c>
      <c r="AK73" s="23">
        <v>-2.1196063588190817E-2</v>
      </c>
      <c r="AL73" s="69">
        <v>-2.5085518814139118E-2</v>
      </c>
      <c r="AM73" s="69">
        <v>-1.6858237547892729E-2</v>
      </c>
      <c r="AN73" s="69">
        <v>-1.1923076923076925E-2</v>
      </c>
      <c r="AO73" s="68">
        <v>2.5135344160866158E-2</v>
      </c>
      <c r="AP73" s="23">
        <v>2.5135344160866158E-2</v>
      </c>
      <c r="AQ73" s="69">
        <v>4.9512670565302175E-2</v>
      </c>
      <c r="AR73" s="69">
        <v>-0.11925175370226038</v>
      </c>
      <c r="AS73" s="69">
        <v>-8.6025690930323084E-2</v>
      </c>
      <c r="AT73" s="68">
        <v>-9.3926820067898875E-2</v>
      </c>
      <c r="AU73" s="23">
        <v>-9.3926820067898875E-2</v>
      </c>
      <c r="AV73" s="69">
        <v>-9.7325408618127773E-2</v>
      </c>
      <c r="AW73" s="69">
        <v>6.6371681415929196E-2</v>
      </c>
      <c r="AX73" s="69">
        <v>5.4088586030664354E-2</v>
      </c>
      <c r="AY73" s="68">
        <v>5.1207327227310584E-2</v>
      </c>
      <c r="AZ73" s="23">
        <v>5.1207327227310584E-2</v>
      </c>
      <c r="BA73" s="69">
        <v>4.7736625514403386E-2</v>
      </c>
      <c r="BB73" s="69">
        <v>7.9253112033194961E-2</v>
      </c>
      <c r="BC73" s="69">
        <v>-0.11717171717171715</v>
      </c>
      <c r="BD73" s="68">
        <v>-0.12673267326732673</v>
      </c>
      <c r="BE73" s="23">
        <v>-0.12673267326732673</v>
      </c>
      <c r="BF73" s="69">
        <v>-0.1264728986645719</v>
      </c>
      <c r="BG73" s="69">
        <v>-0.12995001922337568</v>
      </c>
      <c r="BH73" s="69">
        <v>5.720823798626995E-2</v>
      </c>
      <c r="BI73" s="68">
        <v>5.9410430839002215E-2</v>
      </c>
      <c r="BJ73" s="23">
        <v>5.9410430839002215E-2</v>
      </c>
      <c r="BK73" s="69">
        <v>6.4298561151079126E-2</v>
      </c>
      <c r="BL73" s="69">
        <v>4.9933716305788689E-2</v>
      </c>
      <c r="BM73" s="69">
        <v>4.1558441558441572E-2</v>
      </c>
    </row>
    <row r="74" spans="1:202">
      <c r="A74" s="67" t="s">
        <v>177</v>
      </c>
      <c r="B74" s="23"/>
      <c r="C74" s="69"/>
      <c r="D74" s="69"/>
      <c r="E74" s="69"/>
      <c r="F74" s="69"/>
      <c r="G74" s="23"/>
      <c r="H74" s="69"/>
      <c r="I74" s="69"/>
      <c r="J74" s="69"/>
      <c r="K74" s="68"/>
      <c r="L74" s="23"/>
      <c r="M74" s="69"/>
      <c r="N74" s="69"/>
      <c r="O74" s="69"/>
      <c r="P74" s="68"/>
      <c r="Q74" s="187">
        <v>91</v>
      </c>
      <c r="R74" s="69"/>
      <c r="S74" s="69"/>
      <c r="T74" s="69"/>
      <c r="U74" s="68"/>
      <c r="V74" s="187">
        <v>-10</v>
      </c>
      <c r="W74" s="69"/>
      <c r="X74" s="69"/>
      <c r="Y74" s="69"/>
      <c r="Z74" s="68"/>
      <c r="AA74" s="187">
        <v>-47</v>
      </c>
      <c r="AB74" s="69"/>
      <c r="AC74" s="69"/>
      <c r="AD74" s="69"/>
      <c r="AE74" s="68"/>
      <c r="AF74" s="187">
        <v>-158</v>
      </c>
      <c r="AG74" s="69"/>
      <c r="AH74" s="69"/>
      <c r="AI74" s="69"/>
      <c r="AJ74" s="68"/>
      <c r="AK74" s="187">
        <v>-56</v>
      </c>
      <c r="AL74" s="69"/>
      <c r="AM74" s="184">
        <v>1</v>
      </c>
      <c r="AN74" s="184">
        <v>3</v>
      </c>
      <c r="AO74" s="184">
        <v>82</v>
      </c>
      <c r="AP74" s="187">
        <v>65</v>
      </c>
      <c r="AQ74" s="186">
        <v>41</v>
      </c>
      <c r="AR74" s="186">
        <v>-432</v>
      </c>
      <c r="AS74" s="186">
        <v>88</v>
      </c>
      <c r="AT74" s="186">
        <v>54</v>
      </c>
      <c r="AU74" s="187">
        <v>-249</v>
      </c>
      <c r="AV74" s="186">
        <v>28</v>
      </c>
      <c r="AW74" s="186">
        <v>-20</v>
      </c>
      <c r="AX74" s="186">
        <v>65</v>
      </c>
      <c r="AY74" s="186">
        <v>50</v>
      </c>
      <c r="AZ74" s="187">
        <v>123</v>
      </c>
      <c r="BA74" s="186">
        <v>21</v>
      </c>
      <c r="BB74" s="186">
        <v>55</v>
      </c>
      <c r="BC74" s="186">
        <v>-416</v>
      </c>
      <c r="BD74" s="186">
        <v>20</v>
      </c>
      <c r="BE74" s="187">
        <v>-320</v>
      </c>
      <c r="BF74" s="186">
        <v>19</v>
      </c>
      <c r="BG74" s="186">
        <v>39</v>
      </c>
      <c r="BH74" s="186">
        <v>47</v>
      </c>
      <c r="BI74" s="186">
        <v>26</v>
      </c>
      <c r="BJ74" s="187">
        <v>131</v>
      </c>
      <c r="BK74" s="186">
        <v>31</v>
      </c>
      <c r="BL74" s="186">
        <v>9</v>
      </c>
      <c r="BM74" s="186">
        <v>30</v>
      </c>
    </row>
    <row r="75" spans="1:202" ht="4.1500000000000004" customHeight="1">
      <c r="A75" s="67"/>
      <c r="B75" s="23"/>
      <c r="C75" s="69"/>
      <c r="D75" s="69"/>
      <c r="E75" s="69"/>
      <c r="F75" s="69"/>
      <c r="G75" s="23"/>
      <c r="H75" s="69"/>
      <c r="I75" s="69"/>
      <c r="J75" s="69"/>
      <c r="K75" s="68"/>
      <c r="L75" s="23"/>
      <c r="M75" s="69"/>
      <c r="N75" s="69"/>
      <c r="O75" s="69"/>
      <c r="P75" s="68"/>
      <c r="Q75" s="23"/>
      <c r="R75" s="69"/>
      <c r="S75" s="69"/>
      <c r="T75" s="69"/>
      <c r="U75" s="68"/>
      <c r="V75" s="23"/>
      <c r="W75" s="69"/>
      <c r="X75" s="69"/>
      <c r="Y75" s="69"/>
      <c r="Z75" s="68"/>
      <c r="AA75" s="23"/>
      <c r="AB75" s="69"/>
      <c r="AC75" s="69"/>
      <c r="AD75" s="69"/>
      <c r="AE75" s="68"/>
      <c r="AF75" s="23"/>
      <c r="AG75" s="69"/>
      <c r="AH75" s="69"/>
      <c r="AI75" s="69"/>
      <c r="AJ75" s="68"/>
      <c r="AK75" s="23"/>
      <c r="AL75" s="69"/>
      <c r="AM75" s="184"/>
      <c r="AN75" s="184"/>
      <c r="AO75" s="184"/>
      <c r="AP75" s="185"/>
      <c r="AQ75" s="186"/>
      <c r="AR75" s="186"/>
      <c r="AS75" s="186"/>
      <c r="AT75" s="186"/>
      <c r="AU75" s="187"/>
      <c r="AV75" s="186"/>
      <c r="AW75" s="186"/>
      <c r="AX75" s="186"/>
      <c r="AY75" s="186"/>
      <c r="AZ75" s="187"/>
      <c r="BA75" s="186"/>
      <c r="BB75" s="186"/>
      <c r="BC75" s="186"/>
      <c r="BD75" s="186"/>
      <c r="BE75" s="187"/>
      <c r="BF75" s="186"/>
      <c r="BG75" s="186"/>
      <c r="BH75" s="186"/>
      <c r="BI75" s="186"/>
      <c r="BJ75" s="187"/>
      <c r="BK75" s="186"/>
      <c r="BL75" s="186"/>
      <c r="BM75" s="186"/>
    </row>
    <row r="76" spans="1:202">
      <c r="A76" s="65" t="s">
        <v>240</v>
      </c>
      <c r="B76" s="96" t="s">
        <v>36</v>
      </c>
      <c r="C76" s="76" t="s">
        <v>41</v>
      </c>
      <c r="D76" s="76" t="s">
        <v>41</v>
      </c>
      <c r="E76" s="76" t="s">
        <v>41</v>
      </c>
      <c r="F76" s="76" t="s">
        <v>41</v>
      </c>
      <c r="G76" s="96" t="s">
        <v>36</v>
      </c>
      <c r="H76" s="76" t="s">
        <v>41</v>
      </c>
      <c r="I76" s="76" t="s">
        <v>41</v>
      </c>
      <c r="J76" s="76" t="s">
        <v>41</v>
      </c>
      <c r="K76" s="76" t="s">
        <v>41</v>
      </c>
      <c r="L76" s="96" t="s">
        <v>36</v>
      </c>
      <c r="M76" s="76" t="s">
        <v>41</v>
      </c>
      <c r="N76" s="76" t="s">
        <v>41</v>
      </c>
      <c r="O76" s="76" t="s">
        <v>41</v>
      </c>
      <c r="P76" s="76" t="s">
        <v>41</v>
      </c>
      <c r="Q76" s="96" t="s">
        <v>36</v>
      </c>
      <c r="R76" s="76" t="s">
        <v>41</v>
      </c>
      <c r="S76" s="76" t="s">
        <v>41</v>
      </c>
      <c r="T76" s="76" t="s">
        <v>41</v>
      </c>
      <c r="U76" s="76" t="s">
        <v>41</v>
      </c>
      <c r="V76" s="96" t="s">
        <v>36</v>
      </c>
      <c r="W76" s="76" t="s">
        <v>41</v>
      </c>
      <c r="X76" s="76" t="s">
        <v>41</v>
      </c>
      <c r="Y76" s="76" t="s">
        <v>41</v>
      </c>
      <c r="Z76" s="76" t="s">
        <v>41</v>
      </c>
      <c r="AA76" s="96" t="s">
        <v>36</v>
      </c>
      <c r="AB76" s="76" t="s">
        <v>41</v>
      </c>
      <c r="AC76" s="76" t="s">
        <v>41</v>
      </c>
      <c r="AD76" s="76" t="s">
        <v>41</v>
      </c>
      <c r="AE76" s="76" t="s">
        <v>41</v>
      </c>
      <c r="AF76" s="96" t="s">
        <v>36</v>
      </c>
      <c r="AG76" s="76" t="s">
        <v>41</v>
      </c>
      <c r="AH76" s="76" t="s">
        <v>41</v>
      </c>
      <c r="AI76" s="76" t="s">
        <v>41</v>
      </c>
      <c r="AJ76" s="66">
        <v>1750</v>
      </c>
      <c r="AK76" s="87">
        <v>1750</v>
      </c>
      <c r="AL76" s="76" t="s">
        <v>41</v>
      </c>
      <c r="AM76" s="76" t="s">
        <v>41</v>
      </c>
      <c r="AN76" s="76" t="s">
        <v>41</v>
      </c>
      <c r="AO76" s="66">
        <v>1726</v>
      </c>
      <c r="AP76" s="87">
        <v>1726</v>
      </c>
      <c r="AQ76" s="76" t="s">
        <v>41</v>
      </c>
      <c r="AR76" s="76" t="s">
        <v>41</v>
      </c>
      <c r="AS76" s="76" t="s">
        <v>41</v>
      </c>
      <c r="AT76" s="66">
        <v>1669</v>
      </c>
      <c r="AU76" s="87">
        <v>1669</v>
      </c>
      <c r="AV76" s="66">
        <v>1659</v>
      </c>
      <c r="AW76" s="66">
        <v>1663</v>
      </c>
      <c r="AX76" s="66">
        <v>1697</v>
      </c>
      <c r="AY76" s="66">
        <v>1729</v>
      </c>
      <c r="AZ76" s="87">
        <v>1729</v>
      </c>
      <c r="BA76" s="66">
        <v>1760</v>
      </c>
      <c r="BB76" s="66">
        <v>1800</v>
      </c>
      <c r="BC76" s="66">
        <v>1817</v>
      </c>
      <c r="BD76" s="66">
        <v>1831</v>
      </c>
      <c r="BE76" s="87">
        <v>1831</v>
      </c>
      <c r="BF76" s="66">
        <v>1842</v>
      </c>
      <c r="BG76" s="66">
        <v>1866</v>
      </c>
      <c r="BH76" s="66">
        <v>1895</v>
      </c>
      <c r="BI76" s="66">
        <v>1911</v>
      </c>
      <c r="BJ76" s="87">
        <v>1911</v>
      </c>
      <c r="BK76" s="66">
        <v>1939</v>
      </c>
      <c r="BL76" s="66">
        <v>1959</v>
      </c>
      <c r="BM76" s="66">
        <v>1986</v>
      </c>
    </row>
    <row r="77" spans="1:202">
      <c r="A77" s="67" t="s">
        <v>7</v>
      </c>
      <c r="B77" s="23"/>
      <c r="C77" s="69"/>
      <c r="D77" s="69"/>
      <c r="E77" s="69"/>
      <c r="F77" s="69"/>
      <c r="G77" s="23"/>
      <c r="H77" s="69"/>
      <c r="I77" s="69"/>
      <c r="J77" s="69"/>
      <c r="K77" s="68"/>
      <c r="L77" s="23"/>
      <c r="M77" s="69"/>
      <c r="N77" s="69"/>
      <c r="O77" s="69"/>
      <c r="P77" s="68"/>
      <c r="Q77" s="23"/>
      <c r="R77" s="69"/>
      <c r="S77" s="69"/>
      <c r="T77" s="69"/>
      <c r="U77" s="68"/>
      <c r="V77" s="23"/>
      <c r="W77" s="69"/>
      <c r="X77" s="69"/>
      <c r="Y77" s="69"/>
      <c r="Z77" s="68"/>
      <c r="AA77" s="23"/>
      <c r="AB77" s="69"/>
      <c r="AC77" s="69"/>
      <c r="AD77" s="69"/>
      <c r="AE77" s="68"/>
      <c r="AF77" s="23"/>
      <c r="AG77" s="69"/>
      <c r="AH77" s="69"/>
      <c r="AI77" s="69"/>
      <c r="AJ77" s="68"/>
      <c r="AK77" s="23"/>
      <c r="AL77" s="68"/>
      <c r="AM77" s="68"/>
      <c r="AN77" s="68"/>
      <c r="AO77" s="68"/>
      <c r="AP77" s="23"/>
      <c r="AQ77" s="69"/>
      <c r="AR77" s="69"/>
      <c r="AS77" s="69"/>
      <c r="AT77" s="68"/>
      <c r="AU77" s="23"/>
      <c r="AV77" s="68">
        <v>-5.9916117435589999E-3</v>
      </c>
      <c r="AW77" s="68">
        <v>2.4110910186858625E-3</v>
      </c>
      <c r="AX77" s="68">
        <v>2.0444978953698234E-2</v>
      </c>
      <c r="AY77" s="68">
        <v>1.8856806128461967E-2</v>
      </c>
      <c r="AZ77" s="23"/>
      <c r="BA77" s="68">
        <v>1.7929438982070556E-2</v>
      </c>
      <c r="BB77" s="68">
        <v>2.2727272727272707E-2</v>
      </c>
      <c r="BC77" s="68">
        <v>9.4444444444443665E-3</v>
      </c>
      <c r="BD77" s="68">
        <v>7.7050082553660193E-3</v>
      </c>
      <c r="BE77" s="23"/>
      <c r="BF77" s="68">
        <v>6.007646095030017E-3</v>
      </c>
      <c r="BG77" s="68">
        <v>1.3029315960912058E-2</v>
      </c>
      <c r="BH77" s="68">
        <v>1.5541264737406246E-2</v>
      </c>
      <c r="BI77" s="68">
        <v>8.4432717678100122E-3</v>
      </c>
      <c r="BJ77" s="23"/>
      <c r="BK77" s="68">
        <v>1.46520146520146E-2</v>
      </c>
      <c r="BL77" s="68">
        <v>1.0314595152140171E-2</v>
      </c>
      <c r="BM77" s="68">
        <v>1.3782542113323082E-2</v>
      </c>
    </row>
    <row r="78" spans="1:202">
      <c r="A78" s="67" t="s">
        <v>8</v>
      </c>
      <c r="B78" s="23"/>
      <c r="C78" s="69"/>
      <c r="D78" s="69"/>
      <c r="E78" s="69"/>
      <c r="F78" s="69"/>
      <c r="G78" s="23"/>
      <c r="H78" s="69"/>
      <c r="I78" s="69"/>
      <c r="J78" s="69"/>
      <c r="K78" s="68"/>
      <c r="L78" s="23"/>
      <c r="M78" s="69"/>
      <c r="N78" s="69"/>
      <c r="O78" s="69"/>
      <c r="P78" s="68"/>
      <c r="Q78" s="23"/>
      <c r="R78" s="69"/>
      <c r="S78" s="69"/>
      <c r="T78" s="69"/>
      <c r="U78" s="68"/>
      <c r="V78" s="23"/>
      <c r="W78" s="69"/>
      <c r="X78" s="69"/>
      <c r="Y78" s="69"/>
      <c r="Z78" s="68"/>
      <c r="AA78" s="23"/>
      <c r="AB78" s="69"/>
      <c r="AC78" s="69"/>
      <c r="AD78" s="69"/>
      <c r="AE78" s="68"/>
      <c r="AF78" s="23"/>
      <c r="AG78" s="69"/>
      <c r="AH78" s="69"/>
      <c r="AI78" s="69"/>
      <c r="AJ78" s="68"/>
      <c r="AK78" s="23"/>
      <c r="AL78" s="69"/>
      <c r="AM78" s="69"/>
      <c r="AN78" s="69"/>
      <c r="AO78" s="68">
        <v>-1.3714285714285679E-2</v>
      </c>
      <c r="AP78" s="23">
        <v>-1.3714285714285679E-2</v>
      </c>
      <c r="AQ78" s="69"/>
      <c r="AR78" s="69"/>
      <c r="AS78" s="69"/>
      <c r="AT78" s="68">
        <v>-3.3024333719582799E-2</v>
      </c>
      <c r="AU78" s="23">
        <v>-3.3024333719582799E-2</v>
      </c>
      <c r="AV78" s="69"/>
      <c r="AW78" s="69"/>
      <c r="AX78" s="69"/>
      <c r="AY78" s="68">
        <v>3.5949670461354E-2</v>
      </c>
      <c r="AZ78" s="23"/>
      <c r="BA78" s="69">
        <v>6.088004822182036E-2</v>
      </c>
      <c r="BB78" s="69">
        <v>8.2381238725195427E-2</v>
      </c>
      <c r="BC78" s="69">
        <v>7.0713022981732543E-2</v>
      </c>
      <c r="BD78" s="68">
        <v>5.8993637941006316E-2</v>
      </c>
      <c r="BE78" s="23"/>
      <c r="BF78" s="69">
        <v>4.6590909090909127E-2</v>
      </c>
      <c r="BG78" s="69">
        <v>3.6666666666666625E-2</v>
      </c>
      <c r="BH78" s="69">
        <v>4.2927903137039092E-2</v>
      </c>
      <c r="BI78" s="68">
        <v>4.3691971600218427E-2</v>
      </c>
      <c r="BJ78" s="23"/>
      <c r="BK78" s="69">
        <v>5.2660152008686234E-2</v>
      </c>
      <c r="BL78" s="69">
        <v>4.9839228295819993E-2</v>
      </c>
      <c r="BM78" s="69">
        <v>4.8021108179419514E-2</v>
      </c>
    </row>
    <row r="79" spans="1:202">
      <c r="A79" s="67" t="s">
        <v>177</v>
      </c>
      <c r="B79" s="23"/>
      <c r="C79" s="69"/>
      <c r="D79" s="69"/>
      <c r="E79" s="69"/>
      <c r="F79" s="69"/>
      <c r="G79" s="23"/>
      <c r="H79" s="69"/>
      <c r="I79" s="69"/>
      <c r="J79" s="69"/>
      <c r="K79" s="68"/>
      <c r="L79" s="23"/>
      <c r="M79" s="69"/>
      <c r="N79" s="69"/>
      <c r="O79" s="69"/>
      <c r="P79" s="68"/>
      <c r="Q79" s="23"/>
      <c r="R79" s="69"/>
      <c r="S79" s="69"/>
      <c r="T79" s="69"/>
      <c r="U79" s="68"/>
      <c r="V79" s="23"/>
      <c r="W79" s="69"/>
      <c r="X79" s="69"/>
      <c r="Y79" s="69"/>
      <c r="Z79" s="68"/>
      <c r="AA79" s="23"/>
      <c r="AB79" s="69"/>
      <c r="AC79" s="69"/>
      <c r="AD79" s="69"/>
      <c r="AE79" s="68"/>
      <c r="AF79" s="23"/>
      <c r="AG79" s="69"/>
      <c r="AH79" s="69"/>
      <c r="AI79" s="69"/>
      <c r="AJ79" s="68"/>
      <c r="AK79" s="187"/>
      <c r="AL79" s="69"/>
      <c r="AM79" s="184"/>
      <c r="AN79" s="184"/>
      <c r="AO79" s="184"/>
      <c r="AP79" s="187">
        <v>-24</v>
      </c>
      <c r="AQ79" s="186"/>
      <c r="AR79" s="186"/>
      <c r="AS79" s="186"/>
      <c r="AT79" s="186"/>
      <c r="AU79" s="187">
        <v>-57</v>
      </c>
      <c r="AV79" s="186">
        <v>-10</v>
      </c>
      <c r="AW79" s="186">
        <v>4</v>
      </c>
      <c r="AX79" s="186">
        <v>34</v>
      </c>
      <c r="AY79" s="186">
        <v>32</v>
      </c>
      <c r="AZ79" s="187">
        <v>60</v>
      </c>
      <c r="BA79" s="186">
        <v>31</v>
      </c>
      <c r="BB79" s="186">
        <v>40</v>
      </c>
      <c r="BC79" s="186">
        <v>17</v>
      </c>
      <c r="BD79" s="186">
        <v>14</v>
      </c>
      <c r="BE79" s="187">
        <v>102</v>
      </c>
      <c r="BF79" s="186">
        <v>11</v>
      </c>
      <c r="BG79" s="186">
        <v>24</v>
      </c>
      <c r="BH79" s="186">
        <v>29</v>
      </c>
      <c r="BI79" s="186">
        <v>16</v>
      </c>
      <c r="BJ79" s="187">
        <v>80</v>
      </c>
      <c r="BK79" s="186">
        <v>28</v>
      </c>
      <c r="BL79" s="186">
        <v>20</v>
      </c>
      <c r="BM79" s="186">
        <v>27</v>
      </c>
    </row>
    <row r="80" spans="1:202" ht="8.4499999999999993" customHeight="1">
      <c r="A80" s="67"/>
      <c r="B80" s="23"/>
      <c r="C80" s="69"/>
      <c r="D80" s="69"/>
      <c r="E80" s="69"/>
      <c r="F80" s="69"/>
      <c r="G80" s="23"/>
      <c r="H80" s="69"/>
      <c r="I80" s="69"/>
      <c r="J80" s="69"/>
      <c r="K80" s="68"/>
      <c r="L80" s="23"/>
      <c r="M80" s="69"/>
      <c r="N80" s="69"/>
      <c r="O80" s="69"/>
      <c r="P80" s="68"/>
      <c r="Q80" s="23"/>
      <c r="R80" s="69"/>
      <c r="S80" s="69"/>
      <c r="T80" s="69"/>
      <c r="U80" s="68"/>
      <c r="V80" s="23"/>
      <c r="W80" s="69"/>
      <c r="X80" s="69"/>
      <c r="Y80" s="69"/>
      <c r="Z80" s="68"/>
      <c r="AA80" s="23"/>
      <c r="AB80" s="69"/>
      <c r="AC80" s="69"/>
      <c r="AD80" s="69"/>
      <c r="AE80" s="68"/>
      <c r="AF80" s="23"/>
      <c r="AG80" s="69"/>
      <c r="AH80" s="69"/>
      <c r="AI80" s="69"/>
      <c r="AJ80" s="68"/>
      <c r="AK80" s="23"/>
      <c r="AL80" s="69"/>
      <c r="AM80" s="184"/>
      <c r="AN80" s="184"/>
      <c r="AO80" s="184"/>
      <c r="AP80" s="23"/>
      <c r="AQ80" s="186"/>
      <c r="AR80" s="186"/>
      <c r="AS80" s="186"/>
      <c r="AT80" s="186"/>
      <c r="AU80" s="187"/>
      <c r="AV80" s="186"/>
      <c r="AW80" s="186"/>
      <c r="AX80" s="186"/>
      <c r="AY80" s="186"/>
      <c r="AZ80" s="23"/>
      <c r="BA80" s="186"/>
      <c r="BB80" s="186"/>
      <c r="BC80" s="186"/>
      <c r="BD80" s="186"/>
      <c r="BE80" s="23"/>
      <c r="BF80" s="186"/>
      <c r="BG80" s="186"/>
      <c r="BH80" s="186"/>
      <c r="BI80" s="186"/>
      <c r="BJ80" s="23"/>
      <c r="BK80" s="186"/>
      <c r="BL80" s="186"/>
      <c r="BM80" s="186"/>
    </row>
    <row r="81" spans="1:202">
      <c r="A81" s="65" t="s">
        <v>241</v>
      </c>
      <c r="B81" s="96" t="s">
        <v>36</v>
      </c>
      <c r="C81" s="76" t="s">
        <v>41</v>
      </c>
      <c r="D81" s="76" t="s">
        <v>41</v>
      </c>
      <c r="E81" s="76" t="s">
        <v>41</v>
      </c>
      <c r="F81" s="76" t="s">
        <v>41</v>
      </c>
      <c r="G81" s="96" t="s">
        <v>36</v>
      </c>
      <c r="H81" s="76" t="s">
        <v>41</v>
      </c>
      <c r="I81" s="76" t="s">
        <v>41</v>
      </c>
      <c r="J81" s="76" t="s">
        <v>41</v>
      </c>
      <c r="K81" s="76" t="s">
        <v>41</v>
      </c>
      <c r="L81" s="96" t="s">
        <v>36</v>
      </c>
      <c r="M81" s="76" t="s">
        <v>41</v>
      </c>
      <c r="N81" s="76" t="s">
        <v>41</v>
      </c>
      <c r="O81" s="76" t="s">
        <v>41</v>
      </c>
      <c r="P81" s="76" t="s">
        <v>41</v>
      </c>
      <c r="Q81" s="96" t="s">
        <v>36</v>
      </c>
      <c r="R81" s="76" t="s">
        <v>41</v>
      </c>
      <c r="S81" s="76" t="s">
        <v>41</v>
      </c>
      <c r="T81" s="76" t="s">
        <v>41</v>
      </c>
      <c r="U81" s="76" t="s">
        <v>41</v>
      </c>
      <c r="V81" s="96" t="s">
        <v>36</v>
      </c>
      <c r="W81" s="76" t="s">
        <v>41</v>
      </c>
      <c r="X81" s="76" t="s">
        <v>41</v>
      </c>
      <c r="Y81" s="76" t="s">
        <v>41</v>
      </c>
      <c r="Z81" s="76" t="s">
        <v>41</v>
      </c>
      <c r="AA81" s="96" t="s">
        <v>36</v>
      </c>
      <c r="AB81" s="76" t="s">
        <v>41</v>
      </c>
      <c r="AC81" s="76" t="s">
        <v>41</v>
      </c>
      <c r="AD81" s="76" t="s">
        <v>41</v>
      </c>
      <c r="AE81" s="76" t="s">
        <v>41</v>
      </c>
      <c r="AF81" s="96" t="s">
        <v>36</v>
      </c>
      <c r="AG81" s="76" t="s">
        <v>41</v>
      </c>
      <c r="AH81" s="76" t="s">
        <v>41</v>
      </c>
      <c r="AI81" s="76" t="s">
        <v>41</v>
      </c>
      <c r="AJ81" s="66">
        <v>836</v>
      </c>
      <c r="AK81" s="87">
        <v>836</v>
      </c>
      <c r="AL81" s="76" t="s">
        <v>41</v>
      </c>
      <c r="AM81" s="76" t="s">
        <v>41</v>
      </c>
      <c r="AN81" s="76" t="s">
        <v>41</v>
      </c>
      <c r="AO81" s="66">
        <v>925</v>
      </c>
      <c r="AP81" s="87">
        <v>925</v>
      </c>
      <c r="AQ81" s="76" t="s">
        <v>41</v>
      </c>
      <c r="AR81" s="76" t="s">
        <v>41</v>
      </c>
      <c r="AS81" s="76" t="s">
        <v>41</v>
      </c>
      <c r="AT81" s="66">
        <v>733</v>
      </c>
      <c r="AU81" s="87">
        <v>733</v>
      </c>
      <c r="AV81" s="66">
        <v>771</v>
      </c>
      <c r="AW81" s="66">
        <v>747</v>
      </c>
      <c r="AX81" s="66">
        <v>778</v>
      </c>
      <c r="AY81" s="66">
        <v>796</v>
      </c>
      <c r="AZ81" s="87">
        <v>796</v>
      </c>
      <c r="BA81" s="66">
        <v>786</v>
      </c>
      <c r="BB81" s="66">
        <v>801</v>
      </c>
      <c r="BC81" s="66">
        <v>368</v>
      </c>
      <c r="BD81" s="66">
        <v>374</v>
      </c>
      <c r="BE81" s="87">
        <v>374</v>
      </c>
      <c r="BF81" s="66">
        <v>382</v>
      </c>
      <c r="BG81" s="66">
        <v>397</v>
      </c>
      <c r="BH81" s="66">
        <v>415</v>
      </c>
      <c r="BI81" s="66">
        <v>425</v>
      </c>
      <c r="BJ81" s="87">
        <v>425</v>
      </c>
      <c r="BK81" s="66">
        <v>428</v>
      </c>
      <c r="BL81" s="66">
        <v>417</v>
      </c>
      <c r="BM81" s="66">
        <v>420</v>
      </c>
    </row>
    <row r="82" spans="1:202">
      <c r="A82" s="67" t="s">
        <v>7</v>
      </c>
      <c r="B82" s="23"/>
      <c r="C82" s="69"/>
      <c r="D82" s="69"/>
      <c r="E82" s="69"/>
      <c r="F82" s="69"/>
      <c r="G82" s="23"/>
      <c r="H82" s="69"/>
      <c r="I82" s="69"/>
      <c r="J82" s="69"/>
      <c r="K82" s="68"/>
      <c r="L82" s="23"/>
      <c r="M82" s="69"/>
      <c r="N82" s="69"/>
      <c r="O82" s="69"/>
      <c r="P82" s="68"/>
      <c r="Q82" s="23"/>
      <c r="R82" s="69"/>
      <c r="S82" s="69"/>
      <c r="T82" s="69"/>
      <c r="U82" s="68"/>
      <c r="V82" s="23"/>
      <c r="W82" s="69"/>
      <c r="X82" s="69"/>
      <c r="Y82" s="69"/>
      <c r="Z82" s="68"/>
      <c r="AA82" s="23"/>
      <c r="AB82" s="69"/>
      <c r="AC82" s="69"/>
      <c r="AD82" s="69"/>
      <c r="AE82" s="68"/>
      <c r="AF82" s="23"/>
      <c r="AG82" s="69"/>
      <c r="AH82" s="69"/>
      <c r="AI82" s="69"/>
      <c r="AJ82" s="68"/>
      <c r="AK82" s="23"/>
      <c r="AL82" s="69"/>
      <c r="AM82" s="69"/>
      <c r="AN82" s="69"/>
      <c r="AO82" s="68"/>
      <c r="AP82" s="23"/>
      <c r="AQ82" s="68"/>
      <c r="AR82" s="68"/>
      <c r="AS82" s="68"/>
      <c r="AT82" s="68"/>
      <c r="AU82" s="23"/>
      <c r="AV82" s="68">
        <v>5.184174624829474E-2</v>
      </c>
      <c r="AW82" s="68">
        <v>-3.1128404669260701E-2</v>
      </c>
      <c r="AX82" s="68">
        <v>4.1499330655957234E-2</v>
      </c>
      <c r="AY82" s="68">
        <v>2.3136246786632286E-2</v>
      </c>
      <c r="AZ82" s="23"/>
      <c r="BA82" s="68">
        <v>-1.2562814070351758E-2</v>
      </c>
      <c r="BB82" s="68">
        <v>1.9083969465648831E-2</v>
      </c>
      <c r="BC82" s="69">
        <v>-0.54057428214731584</v>
      </c>
      <c r="BD82" s="68">
        <v>1.6304347826086918E-2</v>
      </c>
      <c r="BE82" s="23"/>
      <c r="BF82" s="68">
        <v>2.1390374331550888E-2</v>
      </c>
      <c r="BG82" s="68">
        <v>3.9267015706806241E-2</v>
      </c>
      <c r="BH82" s="68">
        <v>4.534005037783384E-2</v>
      </c>
      <c r="BI82" s="68">
        <v>2.4096385542168752E-2</v>
      </c>
      <c r="BJ82" s="23"/>
      <c r="BK82" s="68">
        <v>7.058823529411784E-3</v>
      </c>
      <c r="BL82" s="68">
        <v>-2.5700934579439227E-2</v>
      </c>
      <c r="BM82" s="68">
        <v>7.194244604316502E-3</v>
      </c>
    </row>
    <row r="83" spans="1:202">
      <c r="A83" s="67" t="s">
        <v>8</v>
      </c>
      <c r="B83" s="23"/>
      <c r="C83" s="69"/>
      <c r="D83" s="69"/>
      <c r="E83" s="69"/>
      <c r="F83" s="69"/>
      <c r="G83" s="23"/>
      <c r="H83" s="69"/>
      <c r="I83" s="69"/>
      <c r="J83" s="69"/>
      <c r="K83" s="68"/>
      <c r="L83" s="23"/>
      <c r="M83" s="69"/>
      <c r="N83" s="69"/>
      <c r="O83" s="69"/>
      <c r="P83" s="68"/>
      <c r="Q83" s="27"/>
      <c r="R83" s="69"/>
      <c r="S83" s="69"/>
      <c r="T83" s="69"/>
      <c r="U83" s="68"/>
      <c r="V83" s="23"/>
      <c r="W83" s="69"/>
      <c r="X83" s="69"/>
      <c r="Y83" s="69"/>
      <c r="Z83" s="68"/>
      <c r="AA83" s="23"/>
      <c r="AB83" s="69"/>
      <c r="AC83" s="69"/>
      <c r="AD83" s="69"/>
      <c r="AE83" s="68"/>
      <c r="AF83" s="23"/>
      <c r="AG83" s="69"/>
      <c r="AH83" s="69"/>
      <c r="AI83" s="69"/>
      <c r="AJ83" s="68"/>
      <c r="AK83" s="23"/>
      <c r="AL83" s="69"/>
      <c r="AM83" s="69"/>
      <c r="AN83" s="69"/>
      <c r="AO83" s="68"/>
      <c r="AP83" s="23">
        <v>0.10645933014354059</v>
      </c>
      <c r="AQ83" s="69"/>
      <c r="AR83" s="69"/>
      <c r="AS83" s="69"/>
      <c r="AT83" s="68">
        <v>-0.20756756756756756</v>
      </c>
      <c r="AU83" s="23">
        <v>-0.20756756756756756</v>
      </c>
      <c r="AV83" s="69"/>
      <c r="AW83" s="69"/>
      <c r="AX83" s="69"/>
      <c r="AY83" s="68">
        <v>8.5948158253751794E-2</v>
      </c>
      <c r="AZ83" s="23">
        <v>8.5948158253751794E-2</v>
      </c>
      <c r="BA83" s="69">
        <v>1.9455252918287869E-2</v>
      </c>
      <c r="BB83" s="69">
        <v>7.2289156626506035E-2</v>
      </c>
      <c r="BC83" s="69">
        <v>-0.52699228791773778</v>
      </c>
      <c r="BD83" s="68">
        <v>-0.53015075376884424</v>
      </c>
      <c r="BE83" s="23">
        <v>-0.53015075376884424</v>
      </c>
      <c r="BF83" s="69">
        <v>-0.51399491094147587</v>
      </c>
      <c r="BG83" s="69">
        <v>-0.50436953807740326</v>
      </c>
      <c r="BH83" s="69">
        <v>0.12771739130434789</v>
      </c>
      <c r="BI83" s="68">
        <v>0.13636363636363646</v>
      </c>
      <c r="BJ83" s="23">
        <v>0.13636363636363646</v>
      </c>
      <c r="BK83" s="69">
        <v>0.12041884816753923</v>
      </c>
      <c r="BL83" s="69">
        <v>5.0377833753148638E-2</v>
      </c>
      <c r="BM83" s="69">
        <v>1.2048192771084265E-2</v>
      </c>
    </row>
    <row r="84" spans="1:202">
      <c r="A84" s="67" t="s">
        <v>177</v>
      </c>
      <c r="B84" s="23"/>
      <c r="C84" s="69"/>
      <c r="D84" s="69"/>
      <c r="E84" s="69"/>
      <c r="F84" s="69"/>
      <c r="G84" s="23"/>
      <c r="H84" s="69"/>
      <c r="I84" s="69"/>
      <c r="J84" s="69"/>
      <c r="K84" s="68"/>
      <c r="L84" s="23"/>
      <c r="M84" s="69"/>
      <c r="N84" s="69"/>
      <c r="O84" s="69"/>
      <c r="P84" s="68"/>
      <c r="Q84" s="23"/>
      <c r="R84" s="69"/>
      <c r="S84" s="69"/>
      <c r="T84" s="69"/>
      <c r="U84" s="68"/>
      <c r="V84" s="23"/>
      <c r="W84" s="69"/>
      <c r="X84" s="69"/>
      <c r="Y84" s="69"/>
      <c r="Z84" s="68"/>
      <c r="AA84" s="23"/>
      <c r="AB84" s="69"/>
      <c r="AC84" s="69"/>
      <c r="AD84" s="69"/>
      <c r="AE84" s="68"/>
      <c r="AF84" s="23"/>
      <c r="AG84" s="69"/>
      <c r="AH84" s="69"/>
      <c r="AI84" s="69"/>
      <c r="AJ84" s="68"/>
      <c r="AK84" s="23"/>
      <c r="AL84" s="69"/>
      <c r="AM84" s="69"/>
      <c r="AN84" s="69"/>
      <c r="AO84" s="186"/>
      <c r="AP84" s="187">
        <v>89</v>
      </c>
      <c r="AQ84" s="186"/>
      <c r="AR84" s="186"/>
      <c r="AS84" s="186"/>
      <c r="AT84" s="186"/>
      <c r="AU84" s="187">
        <v>-192</v>
      </c>
      <c r="AV84" s="186">
        <v>38</v>
      </c>
      <c r="AW84" s="186">
        <v>-24</v>
      </c>
      <c r="AX84" s="186">
        <v>31</v>
      </c>
      <c r="AY84" s="186">
        <v>18</v>
      </c>
      <c r="AZ84" s="187">
        <v>63</v>
      </c>
      <c r="BA84" s="186">
        <v>-10</v>
      </c>
      <c r="BB84" s="186">
        <v>15</v>
      </c>
      <c r="BC84" s="186">
        <v>-433</v>
      </c>
      <c r="BD84" s="186">
        <v>6</v>
      </c>
      <c r="BE84" s="187">
        <v>-422</v>
      </c>
      <c r="BF84" s="186">
        <v>8</v>
      </c>
      <c r="BG84" s="186">
        <v>15</v>
      </c>
      <c r="BH84" s="186">
        <v>18</v>
      </c>
      <c r="BI84" s="186">
        <v>10</v>
      </c>
      <c r="BJ84" s="187">
        <v>51</v>
      </c>
      <c r="BK84" s="186">
        <v>3</v>
      </c>
      <c r="BL84" s="186">
        <v>-11</v>
      </c>
      <c r="BM84" s="186">
        <v>3</v>
      </c>
    </row>
    <row r="85" spans="1:202" ht="6.6" customHeight="1">
      <c r="A85" s="67"/>
      <c r="B85" s="23"/>
      <c r="C85" s="69"/>
      <c r="D85" s="69"/>
      <c r="E85" s="69"/>
      <c r="F85" s="69"/>
      <c r="G85" s="23"/>
      <c r="H85" s="69"/>
      <c r="I85" s="69"/>
      <c r="J85" s="69"/>
      <c r="K85" s="68"/>
      <c r="L85" s="23"/>
      <c r="M85" s="69"/>
      <c r="N85" s="69"/>
      <c r="O85" s="69"/>
      <c r="P85" s="68"/>
      <c r="Q85" s="23"/>
      <c r="R85" s="69"/>
      <c r="S85" s="69"/>
      <c r="T85" s="69"/>
      <c r="U85" s="68"/>
      <c r="V85" s="23"/>
      <c r="W85" s="69"/>
      <c r="X85" s="69"/>
      <c r="Y85" s="69"/>
      <c r="Z85" s="68"/>
      <c r="AA85" s="23"/>
      <c r="AB85" s="69"/>
      <c r="AC85" s="69"/>
      <c r="AD85" s="69"/>
      <c r="AE85" s="68"/>
      <c r="AF85" s="23"/>
      <c r="AG85" s="69"/>
      <c r="AH85" s="69"/>
      <c r="AI85" s="69"/>
      <c r="AJ85" s="68"/>
      <c r="AK85" s="23"/>
      <c r="AL85" s="69"/>
      <c r="AM85" s="69"/>
      <c r="AN85" s="69"/>
      <c r="AO85" s="186"/>
      <c r="AP85" s="187"/>
      <c r="AQ85" s="186"/>
      <c r="AR85" s="186"/>
      <c r="AS85" s="186"/>
      <c r="AT85" s="186"/>
      <c r="AU85" s="187"/>
      <c r="AV85" s="186"/>
      <c r="AW85" s="186"/>
      <c r="AX85" s="186"/>
      <c r="AY85" s="186"/>
      <c r="AZ85" s="187"/>
      <c r="BA85" s="186"/>
      <c r="BB85" s="186"/>
      <c r="BC85" s="186"/>
      <c r="BD85" s="186"/>
      <c r="BE85" s="187"/>
      <c r="BF85" s="186"/>
      <c r="BG85" s="186"/>
      <c r="BH85" s="186"/>
      <c r="BI85" s="186"/>
      <c r="BJ85" s="187"/>
      <c r="BK85" s="186"/>
      <c r="BL85" s="186"/>
      <c r="BM85" s="186"/>
    </row>
    <row r="86" spans="1:202">
      <c r="A86" s="65" t="s">
        <v>62</v>
      </c>
      <c r="B86" s="96" t="s">
        <v>41</v>
      </c>
      <c r="C86" s="76" t="s">
        <v>41</v>
      </c>
      <c r="D86" s="76" t="s">
        <v>41</v>
      </c>
      <c r="E86" s="76" t="s">
        <v>41</v>
      </c>
      <c r="F86" s="76" t="s">
        <v>41</v>
      </c>
      <c r="G86" s="96" t="s">
        <v>41</v>
      </c>
      <c r="H86" s="76" t="s">
        <v>41</v>
      </c>
      <c r="I86" s="76" t="s">
        <v>41</v>
      </c>
      <c r="J86" s="76" t="s">
        <v>41</v>
      </c>
      <c r="K86" s="76" t="s">
        <v>41</v>
      </c>
      <c r="L86" s="96" t="s">
        <v>41</v>
      </c>
      <c r="M86" s="65">
        <v>110</v>
      </c>
      <c r="N86" s="65">
        <v>111</v>
      </c>
      <c r="O86" s="65">
        <v>113</v>
      </c>
      <c r="P86" s="66">
        <v>109</v>
      </c>
      <c r="Q86" s="27">
        <v>111</v>
      </c>
      <c r="R86" s="65">
        <v>110</v>
      </c>
      <c r="S86" s="65">
        <v>109</v>
      </c>
      <c r="T86" s="65">
        <v>107</v>
      </c>
      <c r="U86" s="66">
        <v>100</v>
      </c>
      <c r="V86" s="27">
        <v>107</v>
      </c>
      <c r="W86" s="65">
        <v>97</v>
      </c>
      <c r="X86" s="65">
        <v>99</v>
      </c>
      <c r="Y86" s="65">
        <v>95</v>
      </c>
      <c r="Z86" s="66">
        <v>89</v>
      </c>
      <c r="AA86" s="27">
        <v>95</v>
      </c>
      <c r="AB86" s="65">
        <v>86</v>
      </c>
      <c r="AC86" s="65">
        <v>85</v>
      </c>
      <c r="AD86" s="65">
        <v>88</v>
      </c>
      <c r="AE86" s="66">
        <v>86</v>
      </c>
      <c r="AF86" s="27">
        <v>86</v>
      </c>
      <c r="AG86" s="65">
        <v>80</v>
      </c>
      <c r="AH86" s="65">
        <v>79</v>
      </c>
      <c r="AI86" s="65">
        <v>78</v>
      </c>
      <c r="AJ86" s="66">
        <v>75</v>
      </c>
      <c r="AK86" s="27">
        <v>78</v>
      </c>
      <c r="AL86" s="65">
        <v>65</v>
      </c>
      <c r="AM86" s="65">
        <v>65</v>
      </c>
      <c r="AN86" s="65">
        <v>68</v>
      </c>
      <c r="AO86" s="66">
        <v>60</v>
      </c>
      <c r="AP86" s="27">
        <v>64</v>
      </c>
      <c r="AQ86" s="65">
        <v>57</v>
      </c>
      <c r="AR86" s="65">
        <v>68</v>
      </c>
      <c r="AS86" s="65">
        <v>68</v>
      </c>
      <c r="AT86" s="66">
        <v>62</v>
      </c>
      <c r="AU86" s="27">
        <v>63</v>
      </c>
      <c r="AV86" s="65">
        <v>60</v>
      </c>
      <c r="AW86" s="65">
        <v>61</v>
      </c>
      <c r="AX86" s="65">
        <v>63</v>
      </c>
      <c r="AY86" s="66">
        <v>58</v>
      </c>
      <c r="AZ86" s="27">
        <v>61</v>
      </c>
      <c r="BA86" s="65">
        <v>57</v>
      </c>
      <c r="BB86" s="65">
        <v>57</v>
      </c>
      <c r="BC86" s="65">
        <v>68</v>
      </c>
      <c r="BD86" s="66">
        <v>66</v>
      </c>
      <c r="BE86" s="27">
        <v>62</v>
      </c>
      <c r="BF86" s="65">
        <v>63</v>
      </c>
      <c r="BG86" s="65">
        <v>64</v>
      </c>
      <c r="BH86" s="65">
        <v>65</v>
      </c>
      <c r="BI86" s="66">
        <v>60</v>
      </c>
      <c r="BJ86" s="27">
        <v>63</v>
      </c>
      <c r="BK86" s="65">
        <v>58</v>
      </c>
      <c r="BL86" s="65">
        <v>55</v>
      </c>
      <c r="BM86" s="65">
        <v>55</v>
      </c>
    </row>
    <row r="87" spans="1:202">
      <c r="A87" s="67" t="s">
        <v>7</v>
      </c>
      <c r="B87" s="23"/>
      <c r="C87" s="68"/>
      <c r="D87" s="68"/>
      <c r="E87" s="68"/>
      <c r="F87" s="68"/>
      <c r="G87" s="23"/>
      <c r="H87" s="68"/>
      <c r="I87" s="68"/>
      <c r="J87" s="68"/>
      <c r="K87" s="68"/>
      <c r="L87" s="26"/>
      <c r="M87" s="68"/>
      <c r="N87" s="68">
        <v>9.0909090909090384E-3</v>
      </c>
      <c r="O87" s="68">
        <v>1.8018018018018056E-2</v>
      </c>
      <c r="P87" s="68">
        <v>-3.539823008849563E-2</v>
      </c>
      <c r="Q87" s="26"/>
      <c r="R87" s="68">
        <v>9.1743119266054496E-3</v>
      </c>
      <c r="S87" s="68">
        <v>-9.0909090909090384E-3</v>
      </c>
      <c r="T87" s="68">
        <v>-1.834862385321101E-2</v>
      </c>
      <c r="U87" s="68">
        <v>-6.5420560747663559E-2</v>
      </c>
      <c r="V87" s="26"/>
      <c r="W87" s="68">
        <v>-3.0000000000000027E-2</v>
      </c>
      <c r="X87" s="68">
        <v>2.0618556701030855E-2</v>
      </c>
      <c r="Y87" s="68">
        <v>-4.0404040404040442E-2</v>
      </c>
      <c r="Z87" s="68">
        <v>-6.315789473684208E-2</v>
      </c>
      <c r="AA87" s="26"/>
      <c r="AB87" s="68">
        <v>-3.3707865168539297E-2</v>
      </c>
      <c r="AC87" s="68">
        <v>-1.1627906976744207E-2</v>
      </c>
      <c r="AD87" s="68">
        <v>3.529411764705892E-2</v>
      </c>
      <c r="AE87" s="68">
        <v>-2.2727272727272707E-2</v>
      </c>
      <c r="AF87" s="26"/>
      <c r="AG87" s="68">
        <v>-6.9767441860465129E-2</v>
      </c>
      <c r="AH87" s="68">
        <v>-1.2499999999999956E-2</v>
      </c>
      <c r="AI87" s="68">
        <v>-1.2658227848101222E-2</v>
      </c>
      <c r="AJ87" s="68">
        <v>-3.8461538461538436E-2</v>
      </c>
      <c r="AK87" s="26"/>
      <c r="AL87" s="68">
        <v>-0.1333333333333333</v>
      </c>
      <c r="AM87" s="68">
        <v>0</v>
      </c>
      <c r="AN87" s="68">
        <v>4.6153846153846212E-2</v>
      </c>
      <c r="AO87" s="68">
        <v>-0.11764705882352944</v>
      </c>
      <c r="AP87" s="26"/>
      <c r="AQ87" s="68">
        <v>-5.0000000000000044E-2</v>
      </c>
      <c r="AR87" s="68">
        <v>0.19298245614035081</v>
      </c>
      <c r="AS87" s="68">
        <v>0</v>
      </c>
      <c r="AT87" s="68">
        <v>-8.8235294117647078E-2</v>
      </c>
      <c r="AU87" s="26"/>
      <c r="AV87" s="68">
        <v>-3.2258064516129004E-2</v>
      </c>
      <c r="AW87" s="68">
        <v>1.6666666666666607E-2</v>
      </c>
      <c r="AX87" s="68">
        <v>3.2786885245901676E-2</v>
      </c>
      <c r="AY87" s="68">
        <v>-7.9365079365079416E-2</v>
      </c>
      <c r="AZ87" s="26"/>
      <c r="BA87" s="68">
        <v>-1.7241379310344862E-2</v>
      </c>
      <c r="BB87" s="68">
        <v>0</v>
      </c>
      <c r="BC87" s="68">
        <v>0.19298245614035081</v>
      </c>
      <c r="BD87" s="68">
        <v>-2.9411764705882359E-2</v>
      </c>
      <c r="BE87" s="26"/>
      <c r="BF87" s="68">
        <v>-4.5454545454545414E-2</v>
      </c>
      <c r="BG87" s="68">
        <v>1.5873015873015817E-2</v>
      </c>
      <c r="BH87" s="68">
        <v>1.5625E-2</v>
      </c>
      <c r="BI87" s="68">
        <v>-7.6923076923076872E-2</v>
      </c>
      <c r="BJ87" s="26"/>
      <c r="BK87" s="68">
        <v>-3.3333333333333326E-2</v>
      </c>
      <c r="BL87" s="68">
        <v>-5.1724137931034475E-2</v>
      </c>
      <c r="BM87" s="68">
        <v>0</v>
      </c>
    </row>
    <row r="88" spans="1:202">
      <c r="A88" s="67" t="s">
        <v>8</v>
      </c>
      <c r="B88" s="23"/>
      <c r="C88" s="69"/>
      <c r="D88" s="69"/>
      <c r="E88" s="69"/>
      <c r="F88" s="69"/>
      <c r="G88" s="23"/>
      <c r="H88" s="69"/>
      <c r="I88" s="69"/>
      <c r="J88" s="69"/>
      <c r="K88" s="68"/>
      <c r="L88" s="23"/>
      <c r="M88" s="69"/>
      <c r="N88" s="69"/>
      <c r="O88" s="69"/>
      <c r="P88" s="68"/>
      <c r="Q88" s="23"/>
      <c r="R88" s="69">
        <v>0</v>
      </c>
      <c r="S88" s="69">
        <v>-1.8018018018018056E-2</v>
      </c>
      <c r="T88" s="69">
        <v>-5.3097345132743334E-2</v>
      </c>
      <c r="U88" s="68">
        <v>-8.256880733944949E-2</v>
      </c>
      <c r="V88" s="23">
        <v>-3.6036036036036001E-2</v>
      </c>
      <c r="W88" s="69">
        <v>-0.11818181818181817</v>
      </c>
      <c r="X88" s="69">
        <v>-9.1743119266055051E-2</v>
      </c>
      <c r="Y88" s="69">
        <v>-0.11214953271028039</v>
      </c>
      <c r="Z88" s="68">
        <v>-0.10999999999999999</v>
      </c>
      <c r="AA88" s="23">
        <v>-0.11214953271028039</v>
      </c>
      <c r="AB88" s="69">
        <v>-0.11340206185567014</v>
      </c>
      <c r="AC88" s="69">
        <v>-0.14141414141414144</v>
      </c>
      <c r="AD88" s="69">
        <v>-7.3684210526315796E-2</v>
      </c>
      <c r="AE88" s="68">
        <v>-3.3707865168539297E-2</v>
      </c>
      <c r="AF88" s="23">
        <v>-9.4736842105263119E-2</v>
      </c>
      <c r="AG88" s="69">
        <v>-6.9767441860465129E-2</v>
      </c>
      <c r="AH88" s="69">
        <v>-7.0588235294117618E-2</v>
      </c>
      <c r="AI88" s="69">
        <v>-0.11363636363636365</v>
      </c>
      <c r="AJ88" s="68">
        <v>-0.12790697674418605</v>
      </c>
      <c r="AK88" s="23">
        <v>-9.3023255813953543E-2</v>
      </c>
      <c r="AL88" s="69">
        <v>-0.1875</v>
      </c>
      <c r="AM88" s="69">
        <v>-0.17721518987341767</v>
      </c>
      <c r="AN88" s="69">
        <v>-0.12820512820512819</v>
      </c>
      <c r="AO88" s="68">
        <v>-0.19999999999999996</v>
      </c>
      <c r="AP88" s="23">
        <v>-0.17948717948717952</v>
      </c>
      <c r="AQ88" s="69">
        <v>-0.12307692307692308</v>
      </c>
      <c r="AR88" s="69">
        <v>4.6153846153846212E-2</v>
      </c>
      <c r="AS88" s="69">
        <v>0</v>
      </c>
      <c r="AT88" s="68">
        <v>3.3333333333333437E-2</v>
      </c>
      <c r="AU88" s="23">
        <v>-1.5625E-2</v>
      </c>
      <c r="AV88" s="69">
        <v>5.2631578947368363E-2</v>
      </c>
      <c r="AW88" s="69">
        <v>-0.1029411764705882</v>
      </c>
      <c r="AX88" s="69">
        <v>-7.3529411764705843E-2</v>
      </c>
      <c r="AY88" s="68">
        <v>-6.4516129032258118E-2</v>
      </c>
      <c r="AZ88" s="23">
        <v>-3.1746031746031744E-2</v>
      </c>
      <c r="BA88" s="69">
        <v>-5.0000000000000044E-2</v>
      </c>
      <c r="BB88" s="69">
        <v>-6.557377049180324E-2</v>
      </c>
      <c r="BC88" s="69">
        <v>7.9365079365079305E-2</v>
      </c>
      <c r="BD88" s="68">
        <v>0.13793103448275867</v>
      </c>
      <c r="BE88" s="23">
        <v>1.6393442622950838E-2</v>
      </c>
      <c r="BF88" s="69">
        <v>0.10526315789473695</v>
      </c>
      <c r="BG88" s="69">
        <v>0.12280701754385959</v>
      </c>
      <c r="BH88" s="69">
        <v>-4.4117647058823484E-2</v>
      </c>
      <c r="BI88" s="68">
        <v>-9.0909090909090939E-2</v>
      </c>
      <c r="BJ88" s="23">
        <v>1.6129032258064502E-2</v>
      </c>
      <c r="BK88" s="69">
        <v>-7.9365079365079416E-2</v>
      </c>
      <c r="BL88" s="69">
        <v>-0.140625</v>
      </c>
      <c r="BM88" s="69">
        <v>-0.15384615384615385</v>
      </c>
    </row>
    <row r="89" spans="1:202" ht="14.25">
      <c r="A89" s="155"/>
      <c r="B89" s="23"/>
      <c r="C89" s="69"/>
      <c r="D89" s="69"/>
      <c r="E89" s="69"/>
      <c r="F89" s="69"/>
      <c r="G89" s="23"/>
      <c r="H89" s="69"/>
      <c r="I89" s="69"/>
      <c r="J89" s="69"/>
      <c r="K89" s="68"/>
      <c r="L89" s="23"/>
      <c r="M89" s="69"/>
      <c r="N89" s="69"/>
      <c r="O89" s="69"/>
      <c r="P89" s="68"/>
      <c r="Q89" s="23"/>
      <c r="R89" s="69"/>
      <c r="S89" s="69"/>
      <c r="T89" s="69"/>
      <c r="U89" s="68"/>
      <c r="V89" s="23"/>
      <c r="W89" s="69"/>
      <c r="X89" s="69"/>
      <c r="Y89" s="69"/>
      <c r="Z89" s="68"/>
      <c r="AA89" s="23"/>
      <c r="AB89" s="69"/>
      <c r="AC89" s="69"/>
      <c r="AD89" s="69"/>
      <c r="AE89" s="68"/>
      <c r="AF89" s="23"/>
      <c r="AG89" s="69"/>
      <c r="AH89" s="69"/>
      <c r="AI89" s="69"/>
      <c r="AJ89" s="68"/>
      <c r="AK89" s="23"/>
      <c r="AL89" s="69"/>
      <c r="AM89" s="69"/>
      <c r="AN89" s="69"/>
      <c r="AO89" s="68"/>
      <c r="AP89" s="23"/>
      <c r="AQ89" s="69"/>
      <c r="AR89" s="69"/>
      <c r="AS89" s="69"/>
      <c r="AT89" s="68"/>
      <c r="AU89" s="23"/>
      <c r="AV89" s="69"/>
      <c r="AW89" s="69"/>
      <c r="AX89" s="69"/>
      <c r="AY89" s="68"/>
      <c r="AZ89" s="23"/>
      <c r="BA89" s="69"/>
      <c r="BB89" s="69"/>
      <c r="BC89" s="69"/>
      <c r="BD89" s="68"/>
      <c r="BE89" s="23"/>
      <c r="BF89" s="69"/>
      <c r="BG89" s="69"/>
      <c r="BH89" s="69"/>
      <c r="BI89" s="68"/>
      <c r="BJ89" s="23"/>
      <c r="BK89" s="69"/>
      <c r="BL89" s="69"/>
      <c r="BM89" s="69"/>
    </row>
    <row r="90" spans="1:202">
      <c r="A90" s="65" t="s">
        <v>136</v>
      </c>
      <c r="B90" s="93" t="s">
        <v>41</v>
      </c>
      <c r="C90" s="76" t="s">
        <v>41</v>
      </c>
      <c r="D90" s="76" t="s">
        <v>41</v>
      </c>
      <c r="E90" s="76" t="s">
        <v>41</v>
      </c>
      <c r="F90" s="76" t="s">
        <v>41</v>
      </c>
      <c r="G90" s="93" t="s">
        <v>41</v>
      </c>
      <c r="H90" s="86">
        <v>3.3000000000000002E-2</v>
      </c>
      <c r="I90" s="86">
        <v>3.3000000000000002E-2</v>
      </c>
      <c r="J90" s="86">
        <v>3.7999999999999999E-2</v>
      </c>
      <c r="K90" s="86">
        <v>3.4000000000000002E-2</v>
      </c>
      <c r="L90" s="53">
        <v>0.13800000000000001</v>
      </c>
      <c r="M90" s="86">
        <v>3.9E-2</v>
      </c>
      <c r="N90" s="86">
        <v>3.9E-2</v>
      </c>
      <c r="O90" s="86">
        <v>3.5000000000000003E-2</v>
      </c>
      <c r="P90" s="86">
        <v>3.9E-2</v>
      </c>
      <c r="Q90" s="53">
        <v>0.153</v>
      </c>
      <c r="R90" s="86">
        <v>0.05</v>
      </c>
      <c r="S90" s="86">
        <v>6.6000000000000003E-2</v>
      </c>
      <c r="T90" s="86">
        <v>6.0999999999999999E-2</v>
      </c>
      <c r="U90" s="86">
        <v>5.2999999999999999E-2</v>
      </c>
      <c r="V90" s="53">
        <v>0.22900000000000001</v>
      </c>
      <c r="W90" s="86">
        <v>3.9E-2</v>
      </c>
      <c r="X90" s="86">
        <v>0.06</v>
      </c>
      <c r="Y90" s="86">
        <v>6.7000000000000004E-2</v>
      </c>
      <c r="Z90" s="86">
        <v>5.8999999999999997E-2</v>
      </c>
      <c r="AA90" s="53">
        <v>0.224</v>
      </c>
      <c r="AB90" s="86">
        <v>7.1999999999999995E-2</v>
      </c>
      <c r="AC90" s="86">
        <v>6.9000000000000006E-2</v>
      </c>
      <c r="AD90" s="86">
        <v>6.2E-2</v>
      </c>
      <c r="AE90" s="86">
        <v>8.3000000000000004E-2</v>
      </c>
      <c r="AF90" s="53">
        <v>0.28599999999999998</v>
      </c>
      <c r="AG90" s="86">
        <v>7.5999999999999998E-2</v>
      </c>
      <c r="AH90" s="86">
        <v>6.5000000000000002E-2</v>
      </c>
      <c r="AI90" s="86">
        <v>7.2999999999999995E-2</v>
      </c>
      <c r="AJ90" s="86">
        <v>6.6000000000000003E-2</v>
      </c>
      <c r="AK90" s="53">
        <v>0.28000000000000003</v>
      </c>
      <c r="AL90" s="86">
        <v>6.5000000000000002E-2</v>
      </c>
      <c r="AM90" s="86">
        <v>6.0999999999999999E-2</v>
      </c>
      <c r="AN90" s="86">
        <v>6.4000000000000001E-2</v>
      </c>
      <c r="AO90" s="158">
        <v>6.7000000000000004E-2</v>
      </c>
      <c r="AP90" s="53">
        <v>0.25800000000000001</v>
      </c>
      <c r="AQ90" s="86">
        <v>5.1999999999999998E-2</v>
      </c>
      <c r="AR90" s="86">
        <v>6.2E-2</v>
      </c>
      <c r="AS90" s="86">
        <v>6.0999999999999999E-2</v>
      </c>
      <c r="AT90" s="86">
        <v>6.3E-2</v>
      </c>
      <c r="AU90" s="53">
        <v>0.23699999999999999</v>
      </c>
      <c r="AV90" s="86">
        <v>7.9000000000000001E-2</v>
      </c>
      <c r="AW90" s="86">
        <v>6.3E-2</v>
      </c>
      <c r="AX90" s="86">
        <v>7.0999999999999994E-2</v>
      </c>
      <c r="AY90" s="86">
        <v>6.9000000000000006E-2</v>
      </c>
      <c r="AZ90" s="53">
        <v>0.28199999999999997</v>
      </c>
      <c r="BA90" s="86">
        <v>0.08</v>
      </c>
      <c r="BB90" s="86">
        <v>7.2999999999999995E-2</v>
      </c>
      <c r="BC90" s="86">
        <v>9.0999999999999998E-2</v>
      </c>
      <c r="BD90" s="86">
        <v>0.09</v>
      </c>
      <c r="BE90" s="53">
        <v>0.33300000000000002</v>
      </c>
      <c r="BF90" s="86">
        <v>8.5999999999999993E-2</v>
      </c>
      <c r="BG90" s="86">
        <v>7.4999999999999997E-2</v>
      </c>
      <c r="BH90" s="86">
        <v>7.2999999999999995E-2</v>
      </c>
      <c r="BI90" s="86">
        <v>7.2999999999999982E-2</v>
      </c>
      <c r="BJ90" s="53">
        <v>0.307</v>
      </c>
      <c r="BK90" s="86">
        <v>7.0999999999999994E-2</v>
      </c>
      <c r="BL90" s="86">
        <v>6.8000000000000005E-2</v>
      </c>
      <c r="BM90" s="86">
        <v>7.0999999999999994E-2</v>
      </c>
    </row>
    <row r="91" spans="1:202">
      <c r="A91" s="65"/>
      <c r="B91" s="93"/>
      <c r="C91" s="76"/>
      <c r="D91" s="76"/>
      <c r="E91" s="76"/>
      <c r="F91" s="76"/>
      <c r="G91" s="93"/>
      <c r="H91" s="86"/>
      <c r="I91" s="86"/>
      <c r="J91" s="86"/>
      <c r="K91" s="86"/>
      <c r="L91" s="53"/>
      <c r="M91" s="86"/>
      <c r="N91" s="86"/>
      <c r="O91" s="86"/>
      <c r="P91" s="86"/>
      <c r="Q91" s="53"/>
      <c r="R91" s="86"/>
      <c r="S91" s="86"/>
      <c r="T91" s="86"/>
      <c r="U91" s="86"/>
      <c r="V91" s="53"/>
      <c r="W91" s="86"/>
      <c r="X91" s="86"/>
      <c r="Y91" s="86"/>
      <c r="Z91" s="86"/>
      <c r="AA91" s="53"/>
      <c r="AB91" s="86"/>
      <c r="AC91" s="86"/>
      <c r="AD91" s="86"/>
      <c r="AE91" s="86"/>
      <c r="AF91" s="53"/>
      <c r="AG91" s="86"/>
      <c r="AH91" s="86"/>
      <c r="AI91" s="86"/>
      <c r="AJ91" s="86"/>
      <c r="AK91" s="53"/>
      <c r="AL91" s="86"/>
      <c r="AM91" s="86"/>
      <c r="AN91" s="86"/>
      <c r="AO91" s="86"/>
      <c r="AP91" s="53"/>
      <c r="AQ91" s="86"/>
      <c r="AR91" s="86"/>
      <c r="AS91" s="86"/>
      <c r="AT91" s="86"/>
      <c r="AU91" s="53"/>
      <c r="AV91" s="86"/>
      <c r="AW91" s="86"/>
      <c r="AX91" s="86"/>
      <c r="AY91" s="86"/>
      <c r="AZ91" s="53"/>
      <c r="BA91" s="86"/>
      <c r="BB91" s="86"/>
      <c r="BC91" s="86"/>
      <c r="BD91" s="86"/>
      <c r="BE91" s="53"/>
      <c r="BF91" s="86"/>
      <c r="BG91" s="86"/>
      <c r="BH91" s="86"/>
      <c r="BI91" s="86"/>
      <c r="BJ91" s="53"/>
      <c r="BK91" s="86"/>
      <c r="BL91" s="86"/>
      <c r="BM91" s="86"/>
    </row>
    <row r="92" spans="1:202">
      <c r="A92" s="34" t="s">
        <v>17</v>
      </c>
      <c r="B92" s="134"/>
      <c r="C92" s="76"/>
      <c r="D92" s="76"/>
      <c r="E92" s="76"/>
      <c r="F92" s="76"/>
      <c r="G92" s="93" t="s">
        <v>41</v>
      </c>
      <c r="H92" s="86"/>
      <c r="I92" s="86"/>
      <c r="J92" s="86"/>
      <c r="K92" s="86"/>
      <c r="L92" s="93" t="s">
        <v>41</v>
      </c>
      <c r="M92" s="86"/>
      <c r="N92" s="86"/>
      <c r="O92" s="86"/>
      <c r="P92" s="86"/>
      <c r="Q92" s="93" t="s">
        <v>41</v>
      </c>
      <c r="R92" s="113" t="s">
        <v>36</v>
      </c>
      <c r="S92" s="113" t="s">
        <v>36</v>
      </c>
      <c r="T92" s="113" t="s">
        <v>36</v>
      </c>
      <c r="U92" s="113" t="s">
        <v>36</v>
      </c>
      <c r="V92" s="93" t="s">
        <v>41</v>
      </c>
      <c r="W92" s="113" t="s">
        <v>36</v>
      </c>
      <c r="X92" s="113" t="s">
        <v>36</v>
      </c>
      <c r="Y92" s="113" t="s">
        <v>36</v>
      </c>
      <c r="Z92" s="113" t="s">
        <v>36</v>
      </c>
      <c r="AA92" s="87">
        <v>4072</v>
      </c>
      <c r="AB92" s="113" t="s">
        <v>36</v>
      </c>
      <c r="AC92" s="113" t="s">
        <v>36</v>
      </c>
      <c r="AD92" s="113" t="s">
        <v>36</v>
      </c>
      <c r="AE92" s="113" t="s">
        <v>36</v>
      </c>
      <c r="AF92" s="87">
        <v>3288</v>
      </c>
      <c r="AG92" s="113" t="s">
        <v>36</v>
      </c>
      <c r="AH92" s="113" t="s">
        <v>36</v>
      </c>
      <c r="AI92" s="113" t="s">
        <v>36</v>
      </c>
      <c r="AJ92" s="66">
        <v>3001</v>
      </c>
      <c r="AK92" s="87">
        <v>3001</v>
      </c>
      <c r="AL92" s="113" t="s">
        <v>36</v>
      </c>
      <c r="AM92" s="113" t="s">
        <v>36</v>
      </c>
      <c r="AN92" s="113" t="s">
        <v>36</v>
      </c>
      <c r="AO92" s="66">
        <v>2679</v>
      </c>
      <c r="AP92" s="87">
        <v>2679</v>
      </c>
      <c r="AQ92" s="113" t="s">
        <v>36</v>
      </c>
      <c r="AR92" s="113" t="s">
        <v>36</v>
      </c>
      <c r="AS92" s="113" t="s">
        <v>36</v>
      </c>
      <c r="AT92" s="66">
        <v>2594</v>
      </c>
      <c r="AU92" s="87">
        <v>2594</v>
      </c>
      <c r="AV92" s="113" t="s">
        <v>36</v>
      </c>
      <c r="AW92" s="113" t="s">
        <v>36</v>
      </c>
      <c r="AX92" s="113" t="s">
        <v>36</v>
      </c>
      <c r="AY92" s="66">
        <v>2551</v>
      </c>
      <c r="AZ92" s="87">
        <v>2551</v>
      </c>
      <c r="BA92" s="113" t="s">
        <v>36</v>
      </c>
      <c r="BB92" s="113" t="s">
        <v>36</v>
      </c>
      <c r="BC92" s="113" t="s">
        <v>36</v>
      </c>
      <c r="BD92" s="66">
        <v>2453</v>
      </c>
      <c r="BE92" s="87">
        <v>2453</v>
      </c>
      <c r="BF92" s="113" t="s">
        <v>36</v>
      </c>
      <c r="BG92" s="113" t="s">
        <v>36</v>
      </c>
      <c r="BH92" s="113" t="s">
        <v>36</v>
      </c>
      <c r="BI92" s="66">
        <v>2202</v>
      </c>
      <c r="BJ92" s="87">
        <v>2202</v>
      </c>
      <c r="BK92" s="113" t="s">
        <v>36</v>
      </c>
      <c r="BL92" s="113" t="s">
        <v>36</v>
      </c>
      <c r="BM92" s="113" t="s">
        <v>36</v>
      </c>
    </row>
    <row r="93" spans="1:202">
      <c r="A93" s="67" t="s">
        <v>8</v>
      </c>
      <c r="B93" s="93"/>
      <c r="C93" s="93"/>
      <c r="D93" s="93"/>
      <c r="E93" s="93"/>
      <c r="F93" s="93"/>
      <c r="G93" s="93"/>
      <c r="H93" s="93"/>
      <c r="I93" s="93"/>
      <c r="J93" s="93"/>
      <c r="K93" s="93"/>
      <c r="L93" s="93"/>
      <c r="M93" s="93"/>
      <c r="N93" s="93"/>
      <c r="O93" s="93"/>
      <c r="P93" s="93"/>
      <c r="Q93" s="93"/>
      <c r="R93" s="93"/>
      <c r="S93" s="93"/>
      <c r="T93" s="93"/>
      <c r="U93" s="93"/>
      <c r="V93" s="93"/>
      <c r="W93" s="69"/>
      <c r="X93" s="69"/>
      <c r="Y93" s="69"/>
      <c r="Z93" s="68"/>
      <c r="AA93" s="23"/>
      <c r="AB93" s="69"/>
      <c r="AC93" s="69"/>
      <c r="AD93" s="69"/>
      <c r="AE93" s="68"/>
      <c r="AF93" s="23">
        <v>-0.19253438113948917</v>
      </c>
      <c r="AG93" s="69"/>
      <c r="AH93" s="69"/>
      <c r="AI93" s="69"/>
      <c r="AJ93" s="68"/>
      <c r="AK93" s="23">
        <v>-8.7287104622871037E-2</v>
      </c>
      <c r="AL93" s="69"/>
      <c r="AM93" s="69"/>
      <c r="AN93" s="69"/>
      <c r="AO93" s="68"/>
      <c r="AP93" s="23">
        <v>-0.10729756747750752</v>
      </c>
      <c r="AQ93" s="69"/>
      <c r="AR93" s="69"/>
      <c r="AS93" s="69"/>
      <c r="AT93" s="68"/>
      <c r="AU93" s="23">
        <v>-3.1728256812243338E-2</v>
      </c>
      <c r="AV93" s="69"/>
      <c r="AW93" s="69"/>
      <c r="AX93" s="69"/>
      <c r="AY93" s="68"/>
      <c r="AZ93" s="23">
        <v>-1.6576715497301442E-2</v>
      </c>
      <c r="BA93" s="69"/>
      <c r="BB93" s="69"/>
      <c r="BC93" s="69"/>
      <c r="BD93" s="68"/>
      <c r="BE93" s="23">
        <v>-3.8416307330458643E-2</v>
      </c>
      <c r="BF93" s="69"/>
      <c r="BG93" s="69"/>
      <c r="BH93" s="69"/>
      <c r="BI93" s="68"/>
      <c r="BJ93" s="23">
        <v>-0.10232368528332658</v>
      </c>
      <c r="BK93" s="69"/>
      <c r="BL93" s="69"/>
      <c r="BM93" s="69"/>
    </row>
    <row r="94" spans="1:202" s="2" customFormat="1" ht="6.75" hidden="1" customHeight="1">
      <c r="A94" s="89"/>
      <c r="B94" s="93"/>
      <c r="C94" s="93"/>
      <c r="D94" s="93"/>
      <c r="E94" s="93"/>
      <c r="F94" s="93"/>
      <c r="G94" s="93"/>
      <c r="H94" s="93"/>
      <c r="I94" s="93"/>
      <c r="J94" s="93"/>
      <c r="K94" s="93"/>
      <c r="L94" s="93"/>
      <c r="M94" s="93"/>
      <c r="N94" s="93"/>
      <c r="O94" s="93"/>
      <c r="P94" s="93"/>
      <c r="Q94" s="93"/>
      <c r="R94" s="93"/>
      <c r="S94" s="93"/>
      <c r="T94" s="93"/>
      <c r="U94" s="93"/>
      <c r="V94" s="93"/>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4"/>
      <c r="EH94" s="34"/>
      <c r="EI94" s="34"/>
      <c r="EJ94" s="34"/>
      <c r="EK94" s="34"/>
      <c r="EL94" s="34"/>
      <c r="EM94" s="34"/>
      <c r="EN94" s="34"/>
      <c r="EO94" s="34"/>
      <c r="EP94" s="34"/>
      <c r="EQ94" s="34"/>
      <c r="ER94" s="34"/>
      <c r="ES94" s="34"/>
      <c r="ET94" s="34"/>
      <c r="EU94" s="34"/>
      <c r="EV94" s="34"/>
      <c r="EW94" s="34"/>
      <c r="EX94" s="34"/>
      <c r="EY94" s="34"/>
      <c r="EZ94" s="34"/>
      <c r="FA94" s="34"/>
      <c r="FB94" s="34"/>
      <c r="FC94" s="34"/>
      <c r="FD94" s="34"/>
      <c r="FE94" s="34"/>
      <c r="FF94" s="34"/>
      <c r="FG94" s="34"/>
      <c r="FH94" s="34"/>
      <c r="FI94" s="34"/>
      <c r="FJ94" s="34"/>
      <c r="FK94" s="34"/>
      <c r="FL94" s="34"/>
      <c r="FM94" s="34"/>
      <c r="FN94" s="34"/>
      <c r="FO94" s="34"/>
      <c r="FP94" s="34"/>
      <c r="FQ94" s="34"/>
      <c r="FR94" s="34"/>
      <c r="FS94" s="34"/>
      <c r="FT94" s="34"/>
      <c r="FU94" s="34"/>
      <c r="FV94" s="34"/>
      <c r="FW94" s="34"/>
      <c r="FX94" s="34"/>
      <c r="FY94" s="34"/>
      <c r="FZ94" s="34"/>
      <c r="GA94" s="34"/>
      <c r="GB94" s="34"/>
      <c r="GC94" s="34"/>
      <c r="GD94" s="34"/>
      <c r="GE94" s="34"/>
      <c r="GF94" s="34"/>
      <c r="GG94" s="34"/>
      <c r="GH94" s="34"/>
      <c r="GI94" s="34"/>
      <c r="GJ94" s="34"/>
      <c r="GK94" s="34"/>
      <c r="GL94" s="34"/>
      <c r="GM94" s="34"/>
      <c r="GN94" s="34"/>
      <c r="GO94" s="34"/>
      <c r="GP94" s="34"/>
      <c r="GQ94" s="34"/>
      <c r="GR94" s="34"/>
      <c r="GS94" s="34"/>
      <c r="GT94" s="34"/>
    </row>
    <row r="95" spans="1:202" s="2" customFormat="1" ht="12.75" customHeight="1">
      <c r="A95" s="86"/>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69"/>
      <c r="AH95" s="69"/>
      <c r="AI95" s="69"/>
      <c r="AJ95" s="69"/>
      <c r="AK95" s="53"/>
      <c r="AL95" s="86"/>
      <c r="AM95" s="86"/>
      <c r="AN95" s="86"/>
      <c r="AO95" s="69"/>
      <c r="AP95" s="53"/>
      <c r="AQ95" s="86"/>
      <c r="AR95" s="86"/>
      <c r="AS95" s="86"/>
      <c r="AT95" s="69"/>
      <c r="AU95" s="53"/>
      <c r="AV95" s="86"/>
      <c r="AW95" s="86"/>
      <c r="AX95" s="86"/>
      <c r="AY95" s="69"/>
      <c r="AZ95" s="53"/>
      <c r="BA95" s="86"/>
      <c r="BB95" s="86"/>
      <c r="BC95" s="86"/>
      <c r="BD95" s="69"/>
      <c r="BE95" s="53"/>
      <c r="BF95" s="86"/>
      <c r="BG95" s="86"/>
      <c r="BH95" s="86"/>
      <c r="BI95" s="69"/>
      <c r="BJ95" s="53"/>
      <c r="BK95" s="86"/>
      <c r="BL95" s="86"/>
      <c r="BM95" s="86"/>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c r="DC95" s="34"/>
      <c r="DD95" s="34"/>
      <c r="DE95" s="34"/>
      <c r="DF95" s="34"/>
      <c r="DG95" s="34"/>
      <c r="DH95" s="34"/>
      <c r="DI95" s="34"/>
      <c r="DJ95" s="34"/>
      <c r="DK95" s="34"/>
      <c r="DL95" s="34"/>
      <c r="DM95" s="34"/>
      <c r="DN95" s="34"/>
      <c r="DO95" s="34"/>
      <c r="DP95" s="34"/>
      <c r="DQ95" s="34"/>
      <c r="DR95" s="34"/>
      <c r="DS95" s="34"/>
      <c r="DT95" s="34"/>
      <c r="DU95" s="34"/>
      <c r="DV95" s="34"/>
      <c r="DW95" s="34"/>
      <c r="DX95" s="34"/>
      <c r="DY95" s="34"/>
      <c r="DZ95" s="34"/>
      <c r="EA95" s="34"/>
      <c r="EB95" s="34"/>
      <c r="EC95" s="34"/>
      <c r="ED95" s="34"/>
      <c r="EE95" s="34"/>
      <c r="EF95" s="34"/>
      <c r="EG95" s="34"/>
      <c r="EH95" s="34"/>
      <c r="EI95" s="34"/>
      <c r="EJ95" s="34"/>
      <c r="EK95" s="34"/>
      <c r="EL95" s="34"/>
      <c r="EM95" s="34"/>
      <c r="EN95" s="34"/>
      <c r="EO95" s="34"/>
      <c r="EP95" s="34"/>
      <c r="EQ95" s="34"/>
      <c r="ER95" s="34"/>
      <c r="ES95" s="34"/>
      <c r="ET95" s="34"/>
      <c r="EU95" s="34"/>
      <c r="EV95" s="34"/>
      <c r="EW95" s="34"/>
      <c r="EX95" s="34"/>
      <c r="EY95" s="34"/>
      <c r="EZ95" s="34"/>
      <c r="FA95" s="34"/>
      <c r="FB95" s="34"/>
      <c r="FC95" s="34"/>
      <c r="FD95" s="34"/>
      <c r="FE95" s="34"/>
      <c r="FF95" s="34"/>
      <c r="FG95" s="34"/>
      <c r="FH95" s="34"/>
      <c r="FI95" s="34"/>
      <c r="FJ95" s="34"/>
      <c r="FK95" s="34"/>
      <c r="FL95" s="34"/>
      <c r="FM95" s="34"/>
      <c r="FN95" s="34"/>
      <c r="FO95" s="34"/>
      <c r="FP95" s="34"/>
      <c r="FQ95" s="34"/>
      <c r="FR95" s="34"/>
      <c r="FS95" s="34"/>
      <c r="FT95" s="34"/>
      <c r="FU95" s="34"/>
      <c r="FV95" s="34"/>
      <c r="FW95" s="34"/>
      <c r="FX95" s="34"/>
      <c r="FY95" s="34"/>
      <c r="FZ95" s="34"/>
      <c r="GA95" s="34"/>
      <c r="GB95" s="34"/>
      <c r="GC95" s="34"/>
      <c r="GD95" s="34"/>
      <c r="GE95" s="34"/>
      <c r="GF95" s="34"/>
      <c r="GG95" s="34"/>
      <c r="GH95" s="34"/>
      <c r="GI95" s="34"/>
      <c r="GJ95" s="34"/>
      <c r="GK95" s="34"/>
      <c r="GL95" s="34"/>
      <c r="GM95" s="34"/>
      <c r="GN95" s="34"/>
      <c r="GO95" s="34"/>
      <c r="GP95" s="34"/>
      <c r="GQ95" s="34"/>
      <c r="GR95" s="34"/>
      <c r="GS95" s="34"/>
      <c r="GT95" s="34"/>
    </row>
    <row r="96" spans="1:202" s="2" customFormat="1" ht="15.75" customHeight="1">
      <c r="A96" s="65" t="s">
        <v>130</v>
      </c>
      <c r="B96" s="53">
        <v>0.29199999999999998</v>
      </c>
      <c r="C96" s="53"/>
      <c r="D96" s="53"/>
      <c r="E96" s="53"/>
      <c r="F96" s="53"/>
      <c r="G96" s="53">
        <v>0.28599999999999998</v>
      </c>
      <c r="H96" s="53"/>
      <c r="I96" s="53"/>
      <c r="J96" s="53"/>
      <c r="K96" s="53"/>
      <c r="L96" s="53">
        <v>0.28999999999999998</v>
      </c>
      <c r="M96" s="53"/>
      <c r="N96" s="53"/>
      <c r="O96" s="53"/>
      <c r="P96" s="53"/>
      <c r="Q96" s="53">
        <v>0.28899999999999998</v>
      </c>
      <c r="R96" s="53"/>
      <c r="S96" s="53"/>
      <c r="T96" s="53"/>
      <c r="U96" s="53"/>
      <c r="V96" s="53">
        <v>0.28999999999999998</v>
      </c>
      <c r="W96" s="53"/>
      <c r="X96" s="53"/>
      <c r="Y96" s="53"/>
      <c r="Z96" s="53"/>
      <c r="AA96" s="53">
        <v>0.28199999999999997</v>
      </c>
      <c r="AB96" s="53"/>
      <c r="AC96" s="53"/>
      <c r="AD96" s="53"/>
      <c r="AE96" s="53"/>
      <c r="AF96" s="53">
        <v>0.26300000000000001</v>
      </c>
      <c r="AG96" s="113" t="s">
        <v>36</v>
      </c>
      <c r="AH96" s="113" t="s">
        <v>36</v>
      </c>
      <c r="AI96" s="113" t="s">
        <v>36</v>
      </c>
      <c r="AJ96" s="113" t="s">
        <v>36</v>
      </c>
      <c r="AK96" s="53">
        <v>0.255</v>
      </c>
      <c r="AL96" s="113" t="s">
        <v>36</v>
      </c>
      <c r="AM96" s="113" t="s">
        <v>36</v>
      </c>
      <c r="AN96" s="113" t="s">
        <v>36</v>
      </c>
      <c r="AO96" s="113" t="s">
        <v>36</v>
      </c>
      <c r="AP96" s="53">
        <v>0.252</v>
      </c>
      <c r="AQ96" s="113" t="s">
        <v>36</v>
      </c>
      <c r="AR96" s="113" t="s">
        <v>36</v>
      </c>
      <c r="AS96" s="182">
        <v>0.22700000000000001</v>
      </c>
      <c r="AT96" s="182">
        <v>0.23100000000000001</v>
      </c>
      <c r="AU96" s="37">
        <v>0.23100000000000001</v>
      </c>
      <c r="AV96" s="113" t="s">
        <v>36</v>
      </c>
      <c r="AW96" s="113" t="s">
        <v>36</v>
      </c>
      <c r="AX96" s="86">
        <v>0.23300000000000001</v>
      </c>
      <c r="AY96" s="86">
        <v>0.23599999999999999</v>
      </c>
      <c r="AZ96" s="37">
        <v>0.23599999999999999</v>
      </c>
      <c r="BA96" s="113" t="s">
        <v>36</v>
      </c>
      <c r="BB96" s="113" t="s">
        <v>36</v>
      </c>
      <c r="BC96" s="86">
        <v>0.21</v>
      </c>
      <c r="BD96" s="86">
        <v>0.20699999999999999</v>
      </c>
      <c r="BE96" s="53">
        <v>0.20699999999999999</v>
      </c>
      <c r="BF96" s="113" t="s">
        <v>36</v>
      </c>
      <c r="BG96" s="113" t="s">
        <v>36</v>
      </c>
      <c r="BH96" s="86">
        <v>0.21199999999999999</v>
      </c>
      <c r="BI96" s="113" t="s">
        <v>36</v>
      </c>
      <c r="BJ96" s="161" t="s">
        <v>36</v>
      </c>
      <c r="BK96" s="113" t="s">
        <v>36</v>
      </c>
      <c r="BL96" s="113" t="s">
        <v>36</v>
      </c>
      <c r="BM96" s="113" t="s">
        <v>36</v>
      </c>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4"/>
      <c r="DL96" s="34"/>
      <c r="DM96" s="34"/>
      <c r="DN96" s="34"/>
      <c r="DO96" s="34"/>
      <c r="DP96" s="34"/>
      <c r="DQ96" s="34"/>
      <c r="DR96" s="34"/>
      <c r="DS96" s="34"/>
      <c r="DT96" s="34"/>
      <c r="DU96" s="34"/>
      <c r="DV96" s="34"/>
      <c r="DW96" s="34"/>
      <c r="DX96" s="34"/>
      <c r="DY96" s="34"/>
      <c r="DZ96" s="34"/>
      <c r="EA96" s="34"/>
      <c r="EB96" s="34"/>
      <c r="EC96" s="34"/>
      <c r="ED96" s="34"/>
      <c r="EE96" s="34"/>
      <c r="EF96" s="34"/>
      <c r="EG96" s="34"/>
      <c r="EH96" s="34"/>
      <c r="EI96" s="34"/>
      <c r="EJ96" s="34"/>
      <c r="EK96" s="34"/>
      <c r="EL96" s="34"/>
      <c r="EM96" s="34"/>
      <c r="EN96" s="34"/>
      <c r="EO96" s="34"/>
      <c r="EP96" s="34"/>
      <c r="EQ96" s="34"/>
      <c r="ER96" s="34"/>
      <c r="ES96" s="34"/>
      <c r="ET96" s="34"/>
      <c r="EU96" s="34"/>
      <c r="EV96" s="34"/>
      <c r="EW96" s="34"/>
      <c r="EX96" s="34"/>
      <c r="EY96" s="34"/>
      <c r="EZ96" s="34"/>
      <c r="FA96" s="34"/>
      <c r="FB96" s="34"/>
      <c r="FC96" s="34"/>
      <c r="FD96" s="34"/>
      <c r="FE96" s="34"/>
      <c r="FF96" s="34"/>
      <c r="FG96" s="34"/>
      <c r="FH96" s="34"/>
      <c r="FI96" s="34"/>
      <c r="FJ96" s="34"/>
      <c r="FK96" s="34"/>
      <c r="FL96" s="34"/>
      <c r="FM96" s="34"/>
      <c r="FN96" s="34"/>
      <c r="FO96" s="34"/>
      <c r="FP96" s="34"/>
      <c r="FQ96" s="34"/>
      <c r="FR96" s="34"/>
      <c r="FS96" s="34"/>
      <c r="FT96" s="34"/>
      <c r="FU96" s="34"/>
      <c r="FV96" s="34"/>
      <c r="FW96" s="34"/>
      <c r="FX96" s="34"/>
      <c r="FY96" s="34"/>
      <c r="FZ96" s="34"/>
      <c r="GA96" s="34"/>
      <c r="GB96" s="34"/>
      <c r="GC96" s="34"/>
      <c r="GD96" s="34"/>
      <c r="GE96" s="34"/>
      <c r="GF96" s="34"/>
      <c r="GG96" s="34"/>
      <c r="GH96" s="34"/>
      <c r="GI96" s="34"/>
      <c r="GJ96" s="34"/>
      <c r="GK96" s="34"/>
      <c r="GL96" s="34"/>
      <c r="GM96" s="34"/>
      <c r="GN96" s="34"/>
      <c r="GO96" s="34"/>
      <c r="GP96" s="34"/>
      <c r="GQ96" s="34"/>
      <c r="GR96" s="34"/>
      <c r="GS96" s="34"/>
      <c r="GT96" s="34"/>
    </row>
    <row r="97" spans="1:202" s="2" customFormat="1" ht="3" customHeight="1">
      <c r="A97" s="89"/>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34"/>
      <c r="CS97" s="34"/>
      <c r="CT97" s="34"/>
      <c r="CU97" s="34"/>
      <c r="CV97" s="34"/>
      <c r="CW97" s="34"/>
      <c r="CX97" s="34"/>
      <c r="CY97" s="34"/>
      <c r="CZ97" s="34"/>
      <c r="DA97" s="34"/>
      <c r="DB97" s="34"/>
      <c r="DC97" s="34"/>
      <c r="DD97" s="34"/>
      <c r="DE97" s="34"/>
      <c r="DF97" s="34"/>
      <c r="DG97" s="34"/>
      <c r="DH97" s="34"/>
      <c r="DI97" s="34"/>
      <c r="DJ97" s="34"/>
      <c r="DK97" s="34"/>
      <c r="DL97" s="34"/>
      <c r="DM97" s="34"/>
      <c r="DN97" s="34"/>
      <c r="DO97" s="34"/>
      <c r="DP97" s="34"/>
      <c r="DQ97" s="34"/>
      <c r="DR97" s="34"/>
      <c r="DS97" s="34"/>
      <c r="DT97" s="34"/>
      <c r="DU97" s="34"/>
      <c r="DV97" s="34"/>
      <c r="DW97" s="34"/>
      <c r="DX97" s="34"/>
      <c r="DY97" s="34"/>
      <c r="DZ97" s="34"/>
      <c r="EA97" s="34"/>
      <c r="EB97" s="34"/>
      <c r="EC97" s="34"/>
      <c r="ED97" s="34"/>
      <c r="EE97" s="34"/>
      <c r="EF97" s="34"/>
      <c r="EG97" s="34"/>
      <c r="EH97" s="34"/>
      <c r="EI97" s="34"/>
      <c r="EJ97" s="34"/>
      <c r="EK97" s="34"/>
      <c r="EL97" s="34"/>
      <c r="EM97" s="34"/>
      <c r="EN97" s="34"/>
      <c r="EO97" s="34"/>
      <c r="EP97" s="34"/>
      <c r="EQ97" s="34"/>
      <c r="ER97" s="34"/>
      <c r="ES97" s="34"/>
      <c r="ET97" s="34"/>
      <c r="EU97" s="34"/>
      <c r="EV97" s="34"/>
      <c r="EW97" s="34"/>
      <c r="EX97" s="34"/>
      <c r="EY97" s="34"/>
      <c r="EZ97" s="34"/>
      <c r="FA97" s="34"/>
      <c r="FB97" s="34"/>
      <c r="FC97" s="34"/>
      <c r="FD97" s="34"/>
      <c r="FE97" s="34"/>
      <c r="FF97" s="34"/>
      <c r="FG97" s="34"/>
      <c r="FH97" s="34"/>
      <c r="FI97" s="34"/>
      <c r="FJ97" s="34"/>
      <c r="FK97" s="34"/>
      <c r="FL97" s="34"/>
      <c r="FM97" s="34"/>
      <c r="FN97" s="34"/>
      <c r="FO97" s="34"/>
      <c r="FP97" s="34"/>
      <c r="FQ97" s="34"/>
      <c r="FR97" s="34"/>
      <c r="FS97" s="34"/>
      <c r="FT97" s="34"/>
      <c r="FU97" s="34"/>
      <c r="FV97" s="34"/>
      <c r="FW97" s="34"/>
      <c r="FX97" s="34"/>
      <c r="FY97" s="34"/>
      <c r="FZ97" s="34"/>
      <c r="GA97" s="34"/>
      <c r="GB97" s="34"/>
      <c r="GC97" s="34"/>
      <c r="GD97" s="34"/>
      <c r="GE97" s="34"/>
      <c r="GF97" s="34"/>
      <c r="GG97" s="34"/>
      <c r="GH97" s="34"/>
      <c r="GI97" s="34"/>
      <c r="GJ97" s="34"/>
      <c r="GK97" s="34"/>
      <c r="GL97" s="34"/>
      <c r="GM97" s="34"/>
      <c r="GN97" s="34"/>
      <c r="GO97" s="34"/>
      <c r="GP97" s="34"/>
      <c r="GQ97" s="34"/>
      <c r="GR97" s="34"/>
      <c r="GS97" s="34"/>
      <c r="GT97" s="34"/>
    </row>
    <row r="98" spans="1:202" ht="20.25">
      <c r="A98" s="33" t="s">
        <v>15</v>
      </c>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row>
    <row r="99" spans="1:2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row>
    <row r="100" spans="1:202">
      <c r="A100" s="38" t="s">
        <v>25</v>
      </c>
      <c r="B100" s="39"/>
      <c r="C100" s="40"/>
      <c r="D100" s="40"/>
      <c r="E100" s="40"/>
      <c r="F100" s="40"/>
      <c r="G100" s="39"/>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row>
    <row r="101" spans="1:202" ht="3.6" customHeight="1">
      <c r="A101" s="65"/>
      <c r="B101" s="28"/>
      <c r="C101" s="65"/>
      <c r="D101" s="65"/>
      <c r="E101" s="65"/>
      <c r="F101" s="65"/>
      <c r="G101" s="28"/>
      <c r="H101" s="65"/>
      <c r="I101" s="65"/>
      <c r="J101" s="65"/>
      <c r="K101" s="65"/>
      <c r="L101" s="20"/>
      <c r="M101" s="65"/>
      <c r="N101" s="65"/>
      <c r="O101" s="65"/>
      <c r="P101" s="65"/>
      <c r="Q101" s="20"/>
      <c r="R101" s="65"/>
      <c r="S101" s="65"/>
      <c r="T101" s="65"/>
      <c r="U101" s="65"/>
      <c r="V101" s="20"/>
      <c r="W101" s="65"/>
      <c r="X101" s="65"/>
      <c r="Y101" s="65"/>
      <c r="Z101" s="65"/>
      <c r="AA101" s="20"/>
      <c r="AB101" s="65"/>
      <c r="AC101" s="65"/>
      <c r="AD101" s="65"/>
      <c r="AE101" s="65"/>
      <c r="AF101" s="20"/>
      <c r="AG101" s="65"/>
      <c r="AH101" s="65"/>
      <c r="AI101" s="65"/>
      <c r="AJ101" s="65"/>
      <c r="AK101" s="20"/>
      <c r="AL101" s="65"/>
      <c r="AM101" s="65"/>
      <c r="AN101" s="65"/>
      <c r="AO101" s="65"/>
      <c r="AP101" s="20"/>
      <c r="AQ101" s="65"/>
      <c r="AR101" s="65"/>
      <c r="AS101" s="65"/>
      <c r="AT101" s="65"/>
      <c r="AU101" s="20"/>
      <c r="AV101" s="65"/>
      <c r="AW101" s="65"/>
      <c r="AX101" s="65"/>
      <c r="AY101" s="65"/>
      <c r="AZ101" s="20"/>
      <c r="BA101" s="65"/>
      <c r="BB101" s="65"/>
      <c r="BC101" s="65"/>
      <c r="BD101" s="65"/>
      <c r="BE101" s="20"/>
      <c r="BF101" s="65"/>
      <c r="BG101" s="65"/>
      <c r="BH101" s="65"/>
      <c r="BI101" s="65"/>
      <c r="BJ101" s="20"/>
      <c r="BK101" s="65"/>
      <c r="BL101" s="65"/>
      <c r="BM101" s="65"/>
    </row>
    <row r="102" spans="1:202">
      <c r="A102" s="65" t="s">
        <v>115</v>
      </c>
      <c r="B102" s="134">
        <v>2621</v>
      </c>
      <c r="C102" s="76" t="s">
        <v>41</v>
      </c>
      <c r="D102" s="76" t="s">
        <v>41</v>
      </c>
      <c r="E102" s="76" t="s">
        <v>41</v>
      </c>
      <c r="F102" s="76" t="s">
        <v>41</v>
      </c>
      <c r="G102" s="134">
        <v>2325</v>
      </c>
      <c r="H102" s="76" t="s">
        <v>41</v>
      </c>
      <c r="I102" s="76" t="s">
        <v>41</v>
      </c>
      <c r="J102" s="76" t="s">
        <v>41</v>
      </c>
      <c r="K102" s="76" t="s">
        <v>41</v>
      </c>
      <c r="L102" s="134">
        <v>2445</v>
      </c>
      <c r="M102" s="76" t="s">
        <v>41</v>
      </c>
      <c r="N102" s="76" t="s">
        <v>41</v>
      </c>
      <c r="O102" s="76" t="s">
        <v>41</v>
      </c>
      <c r="P102" s="76" t="s">
        <v>41</v>
      </c>
      <c r="Q102" s="134">
        <v>2112</v>
      </c>
      <c r="R102" s="113" t="s">
        <v>36</v>
      </c>
      <c r="S102" s="113" t="s">
        <v>36</v>
      </c>
      <c r="T102" s="113" t="s">
        <v>36</v>
      </c>
      <c r="U102" s="113" t="s">
        <v>36</v>
      </c>
      <c r="V102" s="134">
        <v>2262</v>
      </c>
      <c r="W102" s="113" t="s">
        <v>36</v>
      </c>
      <c r="X102" s="113" t="s">
        <v>36</v>
      </c>
      <c r="Y102" s="113" t="s">
        <v>36</v>
      </c>
      <c r="Z102" s="113" t="s">
        <v>36</v>
      </c>
      <c r="AA102" s="134">
        <v>2102</v>
      </c>
      <c r="AB102" s="113" t="s">
        <v>36</v>
      </c>
      <c r="AC102" s="113" t="s">
        <v>36</v>
      </c>
      <c r="AD102" s="113" t="s">
        <v>36</v>
      </c>
      <c r="AE102" s="113" t="s">
        <v>36</v>
      </c>
      <c r="AF102" s="134">
        <v>2007</v>
      </c>
      <c r="AG102" s="113" t="s">
        <v>36</v>
      </c>
      <c r="AH102" s="113" t="s">
        <v>36</v>
      </c>
      <c r="AI102" s="113" t="s">
        <v>36</v>
      </c>
      <c r="AJ102" s="66">
        <v>1932</v>
      </c>
      <c r="AK102" s="134">
        <v>1932</v>
      </c>
      <c r="AL102" s="113" t="s">
        <v>36</v>
      </c>
      <c r="AM102" s="113" t="s">
        <v>36</v>
      </c>
      <c r="AN102" s="113" t="s">
        <v>36</v>
      </c>
      <c r="AO102" s="66">
        <v>1966</v>
      </c>
      <c r="AP102" s="134">
        <v>1966</v>
      </c>
      <c r="AQ102" s="113" t="s">
        <v>36</v>
      </c>
      <c r="AR102" s="113" t="s">
        <v>36</v>
      </c>
      <c r="AS102" s="113" t="s">
        <v>36</v>
      </c>
      <c r="AT102" s="66">
        <v>1905</v>
      </c>
      <c r="AU102" s="134">
        <v>1905</v>
      </c>
      <c r="AV102" s="113" t="s">
        <v>36</v>
      </c>
      <c r="AW102" s="113" t="s">
        <v>36</v>
      </c>
      <c r="AX102" s="113" t="s">
        <v>36</v>
      </c>
      <c r="AY102" s="66">
        <v>1864</v>
      </c>
      <c r="AZ102" s="134">
        <v>1864</v>
      </c>
      <c r="BA102" s="113" t="s">
        <v>36</v>
      </c>
      <c r="BB102" s="113" t="s">
        <v>36</v>
      </c>
      <c r="BC102" s="113" t="s">
        <v>36</v>
      </c>
      <c r="BD102" s="66">
        <v>1653</v>
      </c>
      <c r="BE102" s="134">
        <v>1653</v>
      </c>
      <c r="BF102" s="113" t="s">
        <v>36</v>
      </c>
      <c r="BG102" s="113" t="s">
        <v>36</v>
      </c>
      <c r="BH102" s="113" t="s">
        <v>36</v>
      </c>
      <c r="BI102" s="66">
        <v>1419</v>
      </c>
      <c r="BJ102" s="134">
        <v>1419</v>
      </c>
      <c r="BK102" s="113" t="s">
        <v>36</v>
      </c>
      <c r="BL102" s="113" t="s">
        <v>36</v>
      </c>
      <c r="BM102" s="113" t="s">
        <v>36</v>
      </c>
    </row>
    <row r="103" spans="1:202">
      <c r="A103" s="67" t="s">
        <v>7</v>
      </c>
      <c r="B103" s="23"/>
      <c r="C103" s="68"/>
      <c r="D103" s="68"/>
      <c r="E103" s="68"/>
      <c r="F103" s="68"/>
      <c r="G103" s="23"/>
      <c r="H103" s="68"/>
      <c r="I103" s="68"/>
      <c r="J103" s="68"/>
      <c r="K103" s="68"/>
      <c r="L103" s="26"/>
      <c r="M103" s="68"/>
      <c r="N103" s="68"/>
      <c r="O103" s="68"/>
      <c r="P103" s="68"/>
      <c r="Q103" s="26"/>
      <c r="R103" s="68"/>
      <c r="S103" s="68"/>
      <c r="T103" s="68"/>
      <c r="U103" s="68"/>
      <c r="V103" s="26"/>
      <c r="W103" s="68"/>
      <c r="X103" s="68"/>
      <c r="Y103" s="68"/>
      <c r="Z103" s="68"/>
      <c r="AA103" s="26"/>
      <c r="AB103" s="68"/>
      <c r="AC103" s="68"/>
      <c r="AD103" s="68"/>
      <c r="AE103" s="68"/>
      <c r="AF103" s="26"/>
      <c r="AG103" s="68"/>
      <c r="AH103" s="68"/>
      <c r="AI103" s="68"/>
      <c r="AJ103" s="66"/>
      <c r="AK103" s="26"/>
      <c r="AL103" s="68"/>
      <c r="AM103" s="68"/>
      <c r="AN103" s="68"/>
      <c r="AO103" s="68"/>
      <c r="AP103" s="26"/>
      <c r="AQ103" s="68"/>
      <c r="AR103" s="68"/>
      <c r="AS103" s="68"/>
      <c r="AT103" s="68"/>
      <c r="AU103" s="26"/>
      <c r="AV103" s="68"/>
      <c r="AW103" s="68"/>
      <c r="AX103" s="68"/>
      <c r="AY103" s="68"/>
      <c r="AZ103" s="26"/>
      <c r="BA103" s="68"/>
      <c r="BB103" s="68"/>
      <c r="BC103" s="68"/>
      <c r="BD103" s="68"/>
      <c r="BE103" s="26"/>
      <c r="BF103" s="68"/>
      <c r="BG103" s="68"/>
      <c r="BH103" s="68"/>
      <c r="BI103" s="68"/>
      <c r="BJ103" s="26"/>
      <c r="BK103" s="68"/>
      <c r="BL103" s="68"/>
      <c r="BM103" s="68"/>
    </row>
    <row r="104" spans="1:202">
      <c r="A104" s="67" t="s">
        <v>8</v>
      </c>
      <c r="B104" s="23"/>
      <c r="C104" s="69"/>
      <c r="D104" s="69"/>
      <c r="E104" s="69"/>
      <c r="F104" s="69"/>
      <c r="G104" s="23">
        <v>-0.11293399465852727</v>
      </c>
      <c r="H104" s="69"/>
      <c r="I104" s="69"/>
      <c r="J104" s="69"/>
      <c r="K104" s="68"/>
      <c r="L104" s="23">
        <v>5.1612903225806361E-2</v>
      </c>
      <c r="M104" s="69"/>
      <c r="N104" s="69"/>
      <c r="O104" s="69"/>
      <c r="P104" s="68"/>
      <c r="Q104" s="23">
        <v>-0.1361963190184049</v>
      </c>
      <c r="R104" s="69"/>
      <c r="S104" s="69"/>
      <c r="T104" s="69"/>
      <c r="U104" s="68"/>
      <c r="V104" s="23">
        <v>7.1022727272727293E-2</v>
      </c>
      <c r="W104" s="69"/>
      <c r="X104" s="69"/>
      <c r="Y104" s="69"/>
      <c r="Z104" s="68"/>
      <c r="AA104" s="23">
        <v>-7.0733863837312061E-2</v>
      </c>
      <c r="AB104" s="69"/>
      <c r="AC104" s="69"/>
      <c r="AD104" s="69"/>
      <c r="AE104" s="68"/>
      <c r="AF104" s="23">
        <v>-4.5195052331113206E-2</v>
      </c>
      <c r="AG104" s="69"/>
      <c r="AH104" s="69"/>
      <c r="AI104" s="69"/>
      <c r="AJ104" s="68"/>
      <c r="AK104" s="23">
        <v>-3.7369207772795177E-2</v>
      </c>
      <c r="AL104" s="69"/>
      <c r="AM104" s="69"/>
      <c r="AN104" s="69"/>
      <c r="AO104" s="68"/>
      <c r="AP104" s="23">
        <v>1.7598343685300222E-2</v>
      </c>
      <c r="AQ104" s="69"/>
      <c r="AR104" s="69"/>
      <c r="AS104" s="69"/>
      <c r="AT104" s="68"/>
      <c r="AU104" s="23">
        <v>-3.1027466937945114E-2</v>
      </c>
      <c r="AV104" s="69"/>
      <c r="AW104" s="69"/>
      <c r="AX104" s="69"/>
      <c r="AY104" s="68"/>
      <c r="AZ104" s="23">
        <v>-2.1522309711286103E-2</v>
      </c>
      <c r="BA104" s="69"/>
      <c r="BB104" s="69"/>
      <c r="BC104" s="69"/>
      <c r="BD104" s="68"/>
      <c r="BE104" s="23">
        <v>-0.1131974248927039</v>
      </c>
      <c r="BF104" s="69"/>
      <c r="BG104" s="69"/>
      <c r="BH104" s="69"/>
      <c r="BI104" s="68"/>
      <c r="BJ104" s="23">
        <v>-0.14156079854809434</v>
      </c>
      <c r="BK104" s="69"/>
      <c r="BL104" s="69"/>
      <c r="BM104" s="69"/>
    </row>
    <row r="105" spans="1:202" ht="3.75" customHeight="1">
      <c r="A105" s="67"/>
      <c r="B105" s="23"/>
      <c r="C105" s="69"/>
      <c r="D105" s="69"/>
      <c r="E105" s="69"/>
      <c r="F105" s="69"/>
      <c r="G105" s="23"/>
      <c r="H105" s="69"/>
      <c r="I105" s="69"/>
      <c r="J105" s="69"/>
      <c r="K105" s="68"/>
      <c r="L105" s="23"/>
      <c r="M105" s="69"/>
      <c r="N105" s="69"/>
      <c r="O105" s="69"/>
      <c r="P105" s="68"/>
      <c r="Q105" s="23"/>
      <c r="R105" s="69"/>
      <c r="S105" s="69"/>
      <c r="T105" s="69"/>
      <c r="U105" s="68"/>
      <c r="V105" s="23"/>
      <c r="W105" s="69"/>
      <c r="X105" s="69"/>
      <c r="Y105" s="69"/>
      <c r="Z105" s="68"/>
      <c r="AA105" s="23"/>
      <c r="AB105" s="69"/>
      <c r="AC105" s="69"/>
      <c r="AD105" s="69"/>
      <c r="AE105" s="68"/>
      <c r="AF105" s="23"/>
      <c r="AG105" s="69"/>
      <c r="AH105" s="69"/>
      <c r="AI105" s="69"/>
      <c r="AJ105" s="68"/>
      <c r="AK105" s="23"/>
      <c r="AL105" s="69"/>
      <c r="AM105" s="69"/>
      <c r="AN105" s="69"/>
      <c r="AO105" s="68"/>
      <c r="AP105" s="23"/>
      <c r="AQ105" s="69"/>
      <c r="AR105" s="69"/>
      <c r="AS105" s="69"/>
      <c r="AT105" s="68"/>
      <c r="AU105" s="23"/>
      <c r="AV105" s="69"/>
      <c r="AW105" s="69"/>
      <c r="AX105" s="69"/>
      <c r="AY105" s="68"/>
      <c r="AZ105" s="23"/>
      <c r="BA105" s="69"/>
      <c r="BB105" s="69"/>
      <c r="BC105" s="69"/>
      <c r="BD105" s="68"/>
      <c r="BE105" s="23"/>
      <c r="BF105" s="69"/>
      <c r="BG105" s="69"/>
      <c r="BH105" s="69"/>
      <c r="BI105" s="68"/>
      <c r="BJ105" s="23"/>
      <c r="BK105" s="69"/>
      <c r="BL105" s="69"/>
      <c r="BM105" s="69"/>
    </row>
    <row r="106" spans="1:202" ht="3.75" customHeight="1">
      <c r="A106" s="67"/>
      <c r="B106" s="23"/>
      <c r="C106" s="69"/>
      <c r="D106" s="69"/>
      <c r="E106" s="69"/>
      <c r="F106" s="69"/>
      <c r="G106" s="23"/>
      <c r="H106" s="69"/>
      <c r="I106" s="69"/>
      <c r="J106" s="69"/>
      <c r="K106" s="68"/>
      <c r="L106" s="23"/>
      <c r="M106" s="69"/>
      <c r="N106" s="69"/>
      <c r="O106" s="69"/>
      <c r="P106" s="68"/>
      <c r="Q106" s="23"/>
      <c r="R106" s="69"/>
      <c r="S106" s="69"/>
      <c r="T106" s="69"/>
      <c r="U106" s="68"/>
      <c r="V106" s="23"/>
      <c r="W106" s="69"/>
      <c r="X106" s="69"/>
      <c r="Y106" s="69"/>
      <c r="Z106" s="68"/>
      <c r="AA106" s="23"/>
      <c r="AB106" s="69"/>
      <c r="AC106" s="69"/>
      <c r="AD106" s="69"/>
      <c r="AE106" s="68"/>
      <c r="AF106" s="23"/>
      <c r="AG106" s="69"/>
      <c r="AH106" s="69"/>
      <c r="AI106" s="69"/>
      <c r="AJ106" s="68"/>
      <c r="AK106" s="23"/>
      <c r="AL106" s="69"/>
      <c r="AM106" s="69"/>
      <c r="AN106" s="69"/>
      <c r="AO106" s="68"/>
      <c r="AP106" s="23"/>
      <c r="AQ106" s="69"/>
      <c r="AR106" s="69"/>
      <c r="AS106" s="69"/>
      <c r="AT106" s="68"/>
      <c r="AU106" s="23"/>
      <c r="AV106" s="69"/>
      <c r="AW106" s="69"/>
      <c r="AX106" s="69"/>
      <c r="AY106" s="68"/>
      <c r="AZ106" s="23"/>
      <c r="BA106" s="69"/>
      <c r="BB106" s="69"/>
      <c r="BC106" s="69"/>
      <c r="BD106" s="68"/>
      <c r="BE106" s="23"/>
      <c r="BF106" s="69"/>
      <c r="BG106" s="69"/>
      <c r="BH106" s="69"/>
      <c r="BI106" s="68"/>
      <c r="BJ106" s="23"/>
      <c r="BK106" s="69"/>
      <c r="BL106" s="69"/>
      <c r="BM106" s="69"/>
    </row>
    <row r="107" spans="1:202">
      <c r="A107" s="65" t="s">
        <v>142</v>
      </c>
      <c r="B107" s="93" t="s">
        <v>41</v>
      </c>
      <c r="C107" s="76" t="s">
        <v>41</v>
      </c>
      <c r="D107" s="76" t="s">
        <v>41</v>
      </c>
      <c r="E107" s="76" t="s">
        <v>41</v>
      </c>
      <c r="F107" s="76" t="s">
        <v>41</v>
      </c>
      <c r="G107" s="93" t="s">
        <v>41</v>
      </c>
      <c r="H107" s="74">
        <v>3.9E-2</v>
      </c>
      <c r="I107" s="74">
        <v>3.5999999999999997E-2</v>
      </c>
      <c r="J107" s="74">
        <v>3.4000000000000002E-2</v>
      </c>
      <c r="K107" s="74">
        <v>3.9E-2</v>
      </c>
      <c r="L107" s="37">
        <v>0.14799999999999999</v>
      </c>
      <c r="M107" s="74">
        <v>3.2000000000000001E-2</v>
      </c>
      <c r="N107" s="74">
        <v>2.9000000000000001E-2</v>
      </c>
      <c r="O107" s="74">
        <v>3.2000000000000001E-2</v>
      </c>
      <c r="P107" s="74">
        <v>3.5000000000000003E-2</v>
      </c>
      <c r="Q107" s="37">
        <v>0.127</v>
      </c>
      <c r="R107" s="74">
        <v>2.9000000000000001E-2</v>
      </c>
      <c r="S107" s="74">
        <v>2.8000000000000001E-2</v>
      </c>
      <c r="T107" s="74">
        <v>3.2000000000000001E-2</v>
      </c>
      <c r="U107" s="74">
        <v>3.6999999999999998E-2</v>
      </c>
      <c r="V107" s="37">
        <v>0.126</v>
      </c>
      <c r="W107" s="74">
        <v>4.2999999999999997E-2</v>
      </c>
      <c r="X107" s="74">
        <v>4.1000000000000002E-2</v>
      </c>
      <c r="Y107" s="74">
        <v>4.5999999999999999E-2</v>
      </c>
      <c r="Z107" s="74">
        <v>5.5E-2</v>
      </c>
      <c r="AA107" s="37">
        <v>0.184</v>
      </c>
      <c r="AB107" s="74">
        <v>4.2000000000000003E-2</v>
      </c>
      <c r="AC107" s="74">
        <v>4.4999999999999998E-2</v>
      </c>
      <c r="AD107" s="74">
        <v>4.7E-2</v>
      </c>
      <c r="AE107" s="74">
        <v>4.5999999999999999E-2</v>
      </c>
      <c r="AF107" s="37">
        <v>0.18</v>
      </c>
      <c r="AG107" s="74">
        <v>0.04</v>
      </c>
      <c r="AH107" s="74">
        <v>3.6999999999999998E-2</v>
      </c>
      <c r="AI107" s="74">
        <v>4.4999999999999998E-2</v>
      </c>
      <c r="AJ107" s="74">
        <v>4.7E-2</v>
      </c>
      <c r="AK107" s="37">
        <v>0.17</v>
      </c>
      <c r="AL107" s="74">
        <v>4.1000000000000002E-2</v>
      </c>
      <c r="AM107" s="117">
        <v>4.2000000000000003E-2</v>
      </c>
      <c r="AN107" s="74">
        <v>4.3999999999999997E-2</v>
      </c>
      <c r="AO107" s="74">
        <v>4.5999999999999999E-2</v>
      </c>
      <c r="AP107" s="37">
        <v>0.17299999999999999</v>
      </c>
      <c r="AQ107" s="74">
        <v>5.1999999999999998E-2</v>
      </c>
      <c r="AR107" s="117">
        <v>4.4999999999999998E-2</v>
      </c>
      <c r="AS107" s="117">
        <v>5.5E-2</v>
      </c>
      <c r="AT107" s="86">
        <v>5.1999999999999998E-2</v>
      </c>
      <c r="AU107" s="37">
        <v>0.20399999999999999</v>
      </c>
      <c r="AV107" s="74">
        <v>5.2999999999999999E-2</v>
      </c>
      <c r="AW107" s="74">
        <v>0.05</v>
      </c>
      <c r="AX107" s="74">
        <v>6.3E-2</v>
      </c>
      <c r="AY107" s="86">
        <v>6.8000000000000005E-2</v>
      </c>
      <c r="AZ107" s="37">
        <v>0.23400000000000001</v>
      </c>
      <c r="BA107" s="74">
        <v>0.06</v>
      </c>
      <c r="BB107" s="74">
        <v>0.06</v>
      </c>
      <c r="BC107" s="74">
        <v>5.8000000000000003E-2</v>
      </c>
      <c r="BD107" s="86">
        <v>7.7000000000000013E-2</v>
      </c>
      <c r="BE107" s="37">
        <v>0.255</v>
      </c>
      <c r="BF107" s="74">
        <v>6.6000000000000003E-2</v>
      </c>
      <c r="BG107" s="74">
        <v>6.2E-2</v>
      </c>
      <c r="BH107" s="74">
        <v>7.0999999999999994E-2</v>
      </c>
      <c r="BI107" s="86">
        <v>6.3E-2</v>
      </c>
      <c r="BJ107" s="37">
        <v>0.26200000000000001</v>
      </c>
      <c r="BK107" s="74">
        <v>6.7000000000000004E-2</v>
      </c>
      <c r="BL107" s="74">
        <v>6.0999999999999999E-2</v>
      </c>
      <c r="BM107" s="74">
        <v>7.1999999999999995E-2</v>
      </c>
    </row>
    <row r="108" spans="1:202" ht="6" customHeight="1">
      <c r="A108" s="65"/>
      <c r="B108" s="93"/>
      <c r="C108" s="76"/>
      <c r="D108" s="76"/>
      <c r="E108" s="76"/>
      <c r="F108" s="76"/>
      <c r="G108" s="93"/>
      <c r="H108" s="74"/>
      <c r="I108" s="74"/>
      <c r="J108" s="74"/>
      <c r="K108" s="74"/>
      <c r="L108" s="37"/>
      <c r="M108" s="74"/>
      <c r="N108" s="74"/>
      <c r="O108" s="74"/>
      <c r="P108" s="74"/>
      <c r="Q108" s="37"/>
      <c r="R108" s="74"/>
      <c r="S108" s="74"/>
      <c r="T108" s="74"/>
      <c r="U108" s="74"/>
      <c r="V108" s="37"/>
      <c r="W108" s="74"/>
      <c r="X108" s="74"/>
      <c r="Y108" s="74"/>
      <c r="Z108" s="74"/>
      <c r="AA108" s="37"/>
      <c r="AB108" s="74"/>
      <c r="AC108" s="74"/>
      <c r="AD108" s="74"/>
      <c r="AE108" s="74"/>
      <c r="AF108" s="37"/>
      <c r="AG108" s="74"/>
      <c r="AH108" s="74"/>
      <c r="AI108" s="74"/>
      <c r="AJ108" s="74"/>
      <c r="AK108" s="37"/>
      <c r="AL108" s="74"/>
      <c r="AM108" s="74"/>
      <c r="AN108" s="74"/>
      <c r="AO108" s="74"/>
      <c r="AP108" s="37"/>
      <c r="AQ108" s="74"/>
      <c r="AR108" s="74"/>
      <c r="AS108" s="74"/>
      <c r="AT108" s="74"/>
      <c r="AU108" s="37"/>
      <c r="AV108" s="74"/>
      <c r="AW108" s="74"/>
      <c r="AX108" s="74"/>
      <c r="AY108" s="74"/>
      <c r="AZ108" s="37"/>
      <c r="BA108" s="74"/>
      <c r="BB108" s="74"/>
      <c r="BC108" s="74"/>
      <c r="BD108" s="74"/>
      <c r="BE108" s="37"/>
      <c r="BF108" s="74"/>
      <c r="BG108" s="74"/>
      <c r="BH108" s="74"/>
      <c r="BI108" s="74"/>
      <c r="BJ108" s="37"/>
      <c r="BK108" s="74"/>
      <c r="BL108" s="74"/>
      <c r="BM108" s="74"/>
    </row>
    <row r="109" spans="1:202" ht="12" customHeight="1">
      <c r="A109" s="65" t="s">
        <v>132</v>
      </c>
      <c r="B109" s="135">
        <v>0.36</v>
      </c>
      <c r="C109" s="135"/>
      <c r="D109" s="135"/>
      <c r="E109" s="135"/>
      <c r="F109" s="135"/>
      <c r="G109" s="135">
        <v>0.36</v>
      </c>
      <c r="H109" s="135"/>
      <c r="I109" s="135"/>
      <c r="J109" s="135"/>
      <c r="K109" s="135"/>
      <c r="L109" s="135">
        <v>0.36</v>
      </c>
      <c r="M109" s="135"/>
      <c r="N109" s="135"/>
      <c r="O109" s="135"/>
      <c r="P109" s="135"/>
      <c r="Q109" s="135">
        <v>0.35899999999999999</v>
      </c>
      <c r="R109" s="135"/>
      <c r="S109" s="135"/>
      <c r="T109" s="135"/>
      <c r="U109" s="135"/>
      <c r="V109" s="135">
        <v>0.375</v>
      </c>
      <c r="W109" s="135"/>
      <c r="X109" s="135"/>
      <c r="Y109" s="135"/>
      <c r="Z109" s="135"/>
      <c r="AA109" s="135">
        <v>0.38800000000000001</v>
      </c>
      <c r="AB109" s="135"/>
      <c r="AC109" s="135"/>
      <c r="AD109" s="135"/>
      <c r="AE109" s="135"/>
      <c r="AF109" s="135">
        <v>0.40600000000000003</v>
      </c>
      <c r="AG109" s="113" t="s">
        <v>36</v>
      </c>
      <c r="AH109" s="113" t="s">
        <v>36</v>
      </c>
      <c r="AI109" s="113" t="s">
        <v>36</v>
      </c>
      <c r="AJ109" s="113" t="s">
        <v>36</v>
      </c>
      <c r="AK109" s="159">
        <v>0.42</v>
      </c>
      <c r="AL109" s="113" t="s">
        <v>36</v>
      </c>
      <c r="AM109" s="113" t="s">
        <v>36</v>
      </c>
      <c r="AN109" s="113" t="s">
        <v>36</v>
      </c>
      <c r="AO109" s="113" t="s">
        <v>36</v>
      </c>
      <c r="AP109" s="159">
        <v>0.44</v>
      </c>
      <c r="AQ109" s="113" t="s">
        <v>36</v>
      </c>
      <c r="AR109" s="113" t="s">
        <v>36</v>
      </c>
      <c r="AS109" s="113" t="s">
        <v>36</v>
      </c>
      <c r="AT109" s="113" t="s">
        <v>36</v>
      </c>
      <c r="AU109" s="159">
        <v>0.44</v>
      </c>
      <c r="AV109" s="113" t="s">
        <v>36</v>
      </c>
      <c r="AW109" s="113" t="s">
        <v>36</v>
      </c>
      <c r="AX109" s="74">
        <v>0.42099999999999999</v>
      </c>
      <c r="AY109" s="113" t="s">
        <v>36</v>
      </c>
      <c r="AZ109" s="204" t="s">
        <v>36</v>
      </c>
      <c r="BA109" s="113" t="s">
        <v>36</v>
      </c>
      <c r="BB109" s="113" t="s">
        <v>36</v>
      </c>
      <c r="BC109" s="74">
        <v>0.38200000000000001</v>
      </c>
      <c r="BD109" s="113" t="s">
        <v>36</v>
      </c>
      <c r="BE109" s="204" t="s">
        <v>36</v>
      </c>
      <c r="BF109" s="113" t="s">
        <v>36</v>
      </c>
      <c r="BG109" s="113" t="s">
        <v>36</v>
      </c>
      <c r="BH109" s="113" t="s">
        <v>36</v>
      </c>
      <c r="BI109" s="113" t="s">
        <v>36</v>
      </c>
      <c r="BJ109" s="37">
        <v>0.3</v>
      </c>
      <c r="BK109" s="113" t="s">
        <v>36</v>
      </c>
      <c r="BL109" s="113" t="s">
        <v>36</v>
      </c>
      <c r="BM109" s="113" t="s">
        <v>36</v>
      </c>
    </row>
    <row r="110" spans="1:202" ht="3.75" customHeight="1">
      <c r="A110" s="65"/>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13"/>
      <c r="AH110" s="113"/>
      <c r="AI110" s="113"/>
      <c r="AJ110" s="113"/>
      <c r="AK110" s="159"/>
      <c r="AL110" s="113"/>
      <c r="AM110" s="113"/>
      <c r="AN110" s="113"/>
      <c r="AO110" s="113"/>
      <c r="AP110" s="159"/>
      <c r="AQ110" s="113"/>
      <c r="AR110" s="113"/>
      <c r="AS110" s="113"/>
      <c r="AT110" s="113"/>
      <c r="AU110" s="159"/>
      <c r="AV110" s="113"/>
      <c r="AW110" s="113"/>
      <c r="AX110" s="113"/>
      <c r="AY110" s="113"/>
      <c r="AZ110" s="159"/>
      <c r="BA110" s="113"/>
      <c r="BB110" s="113"/>
      <c r="BC110" s="113"/>
      <c r="BD110" s="113"/>
      <c r="BE110" s="159"/>
      <c r="BF110" s="113"/>
      <c r="BG110" s="113"/>
      <c r="BH110" s="113"/>
      <c r="BI110" s="113"/>
      <c r="BJ110" s="159"/>
      <c r="BK110" s="113"/>
      <c r="BL110" s="113"/>
      <c r="BM110" s="113"/>
    </row>
    <row r="111" spans="1:202">
      <c r="A111" s="65" t="s">
        <v>133</v>
      </c>
      <c r="B111" s="135">
        <v>0.36</v>
      </c>
      <c r="C111" s="135"/>
      <c r="D111" s="135"/>
      <c r="E111" s="135"/>
      <c r="F111" s="135"/>
      <c r="G111" s="135">
        <v>0.36</v>
      </c>
      <c r="H111" s="135"/>
      <c r="I111" s="135"/>
      <c r="J111" s="135"/>
      <c r="K111" s="135"/>
      <c r="L111" s="135">
        <v>0.31</v>
      </c>
      <c r="M111" s="135"/>
      <c r="N111" s="135"/>
      <c r="O111" s="135"/>
      <c r="P111" s="135"/>
      <c r="Q111" s="135">
        <v>0.307</v>
      </c>
      <c r="R111" s="135"/>
      <c r="S111" s="135"/>
      <c r="T111" s="135"/>
      <c r="U111" s="135"/>
      <c r="V111" s="135">
        <v>0.3</v>
      </c>
      <c r="W111" s="135"/>
      <c r="X111" s="135"/>
      <c r="Y111" s="135"/>
      <c r="Z111" s="135"/>
      <c r="AA111" s="135">
        <v>0.246</v>
      </c>
      <c r="AB111" s="135"/>
      <c r="AC111" s="135"/>
      <c r="AD111" s="135"/>
      <c r="AE111" s="135"/>
      <c r="AF111" s="135">
        <v>0.21199999999999999</v>
      </c>
      <c r="AG111" s="113" t="s">
        <v>36</v>
      </c>
      <c r="AH111" s="113" t="s">
        <v>36</v>
      </c>
      <c r="AI111" s="113" t="s">
        <v>36</v>
      </c>
      <c r="AJ111" s="113" t="s">
        <v>36</v>
      </c>
      <c r="AK111" s="159">
        <v>0.23</v>
      </c>
      <c r="AL111" s="113" t="s">
        <v>36</v>
      </c>
      <c r="AM111" s="113" t="s">
        <v>36</v>
      </c>
      <c r="AN111" s="113" t="s">
        <v>36</v>
      </c>
      <c r="AO111" s="113" t="s">
        <v>36</v>
      </c>
      <c r="AP111" s="159">
        <v>0.21</v>
      </c>
      <c r="AQ111" s="113" t="s">
        <v>36</v>
      </c>
      <c r="AR111" s="113" t="s">
        <v>36</v>
      </c>
      <c r="AS111" s="113" t="s">
        <v>36</v>
      </c>
      <c r="AT111" s="113" t="s">
        <v>36</v>
      </c>
      <c r="AU111" s="159">
        <v>0.21</v>
      </c>
      <c r="AV111" s="113" t="s">
        <v>36</v>
      </c>
      <c r="AW111" s="113" t="s">
        <v>36</v>
      </c>
      <c r="AX111" s="113" t="s">
        <v>36</v>
      </c>
      <c r="AY111" s="113" t="s">
        <v>36</v>
      </c>
      <c r="AZ111" s="135">
        <v>0.25600000000000001</v>
      </c>
      <c r="BA111" s="113" t="s">
        <v>36</v>
      </c>
      <c r="BB111" s="113" t="s">
        <v>36</v>
      </c>
      <c r="BC111" s="113" t="s">
        <v>36</v>
      </c>
      <c r="BD111" s="113" t="s">
        <v>36</v>
      </c>
      <c r="BE111" s="135">
        <v>0.23300000000000001</v>
      </c>
      <c r="BF111" s="113" t="s">
        <v>36</v>
      </c>
      <c r="BG111" s="113" t="s">
        <v>36</v>
      </c>
      <c r="BH111" s="113" t="s">
        <v>36</v>
      </c>
      <c r="BI111" s="113" t="s">
        <v>36</v>
      </c>
      <c r="BJ111" s="135">
        <v>0.27</v>
      </c>
      <c r="BK111" s="113" t="s">
        <v>36</v>
      </c>
      <c r="BL111" s="113" t="s">
        <v>36</v>
      </c>
      <c r="BM111" s="113" t="s">
        <v>36</v>
      </c>
    </row>
    <row r="112" spans="1:202" s="44" customFormat="1" ht="3.75" customHeight="1">
      <c r="A112" s="89"/>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c r="GK112" s="24"/>
      <c r="GL112" s="24"/>
      <c r="GM112" s="24"/>
      <c r="GN112" s="24"/>
      <c r="GO112" s="24"/>
      <c r="GP112" s="24"/>
      <c r="GQ112" s="24"/>
      <c r="GR112" s="24"/>
      <c r="GS112" s="24"/>
      <c r="GT112" s="24"/>
    </row>
    <row r="113" spans="1:202" s="25" customFormat="1" ht="20.25">
      <c r="A113" s="33" t="s">
        <v>20</v>
      </c>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c r="GS113" s="24"/>
      <c r="GT113" s="24"/>
    </row>
    <row r="114" spans="1:2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row>
    <row r="115" spans="1:202" s="41" customFormat="1" ht="12" customHeight="1">
      <c r="A115" s="38" t="s">
        <v>25</v>
      </c>
      <c r="B115" s="39"/>
      <c r="C115" s="40"/>
      <c r="D115" s="40"/>
      <c r="E115" s="40"/>
      <c r="F115" s="40"/>
      <c r="G115" s="39"/>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row>
    <row r="116" spans="1:202" s="32" customFormat="1">
      <c r="A116" s="65"/>
      <c r="B116" s="28"/>
      <c r="C116" s="65"/>
      <c r="D116" s="65"/>
      <c r="E116" s="65"/>
      <c r="F116" s="65"/>
      <c r="G116" s="28"/>
      <c r="H116" s="65"/>
      <c r="I116" s="65"/>
      <c r="J116" s="65"/>
      <c r="K116" s="65"/>
      <c r="L116" s="20"/>
      <c r="M116" s="65"/>
      <c r="N116" s="65"/>
      <c r="O116" s="65"/>
      <c r="P116" s="65"/>
      <c r="Q116" s="20"/>
      <c r="R116" s="65"/>
      <c r="S116" s="65"/>
      <c r="T116" s="65"/>
      <c r="U116" s="65"/>
      <c r="V116" s="20"/>
      <c r="W116" s="65"/>
      <c r="X116" s="65"/>
      <c r="Y116" s="65"/>
      <c r="Z116" s="65"/>
      <c r="AA116" s="20"/>
      <c r="AB116" s="65"/>
      <c r="AC116" s="65"/>
      <c r="AD116" s="65"/>
      <c r="AE116" s="65"/>
      <c r="AF116" s="20"/>
      <c r="AG116" s="65"/>
      <c r="AH116" s="65"/>
      <c r="AI116" s="65"/>
      <c r="AJ116" s="65"/>
      <c r="AK116" s="20"/>
      <c r="AL116" s="65"/>
      <c r="AM116" s="65"/>
      <c r="AN116" s="65"/>
      <c r="AO116" s="65"/>
      <c r="AP116" s="20"/>
      <c r="AQ116" s="65"/>
      <c r="AR116" s="65"/>
      <c r="AS116" s="65"/>
      <c r="AT116" s="65"/>
      <c r="AU116" s="20"/>
      <c r="AV116" s="65"/>
      <c r="AW116" s="65"/>
      <c r="AX116" s="65"/>
      <c r="AY116" s="65"/>
      <c r="AZ116" s="20"/>
      <c r="BA116" s="65"/>
      <c r="BB116" s="65"/>
      <c r="BC116" s="65"/>
      <c r="BD116" s="65"/>
      <c r="BE116" s="20"/>
      <c r="BF116" s="65"/>
      <c r="BG116" s="65"/>
      <c r="BH116" s="65"/>
      <c r="BI116" s="65"/>
      <c r="BJ116" s="20"/>
      <c r="BK116" s="65"/>
      <c r="BL116" s="65"/>
      <c r="BM116" s="65"/>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row>
    <row r="117" spans="1:202" s="2" customFormat="1">
      <c r="A117" s="65" t="s">
        <v>242</v>
      </c>
      <c r="B117" s="28">
        <v>549</v>
      </c>
      <c r="C117" s="65">
        <v>549</v>
      </c>
      <c r="D117" s="65">
        <v>551</v>
      </c>
      <c r="E117" s="65">
        <v>556</v>
      </c>
      <c r="F117" s="65">
        <v>560</v>
      </c>
      <c r="G117" s="28">
        <v>560</v>
      </c>
      <c r="H117" s="65">
        <v>560</v>
      </c>
      <c r="I117" s="65">
        <v>562</v>
      </c>
      <c r="J117" s="65">
        <v>567</v>
      </c>
      <c r="K117" s="66">
        <v>571</v>
      </c>
      <c r="L117" s="27">
        <v>571</v>
      </c>
      <c r="M117" s="65">
        <v>571</v>
      </c>
      <c r="N117" s="65">
        <v>573</v>
      </c>
      <c r="O117" s="65">
        <v>575</v>
      </c>
      <c r="P117" s="66">
        <v>578</v>
      </c>
      <c r="Q117" s="27">
        <v>578</v>
      </c>
      <c r="R117" s="65">
        <v>580</v>
      </c>
      <c r="S117" s="65">
        <v>581</v>
      </c>
      <c r="T117" s="65">
        <v>585</v>
      </c>
      <c r="U117" s="66">
        <v>586</v>
      </c>
      <c r="V117" s="27">
        <v>586</v>
      </c>
      <c r="W117" s="65">
        <v>585</v>
      </c>
      <c r="X117" s="65">
        <v>582</v>
      </c>
      <c r="Y117" s="65">
        <v>581</v>
      </c>
      <c r="Z117" s="66">
        <v>578</v>
      </c>
      <c r="AA117" s="27">
        <v>578</v>
      </c>
      <c r="AB117" s="65">
        <v>578</v>
      </c>
      <c r="AC117" s="65">
        <v>583</v>
      </c>
      <c r="AD117" s="65">
        <v>593</v>
      </c>
      <c r="AE117" s="66">
        <v>600</v>
      </c>
      <c r="AF117" s="27">
        <v>600</v>
      </c>
      <c r="AG117" s="65">
        <v>605</v>
      </c>
      <c r="AH117" s="65">
        <v>611</v>
      </c>
      <c r="AI117" s="65">
        <v>622</v>
      </c>
      <c r="AJ117" s="66">
        <v>630</v>
      </c>
      <c r="AK117" s="27">
        <v>630</v>
      </c>
      <c r="AL117" s="65">
        <v>632</v>
      </c>
      <c r="AM117" s="65">
        <v>636</v>
      </c>
      <c r="AN117" s="65">
        <v>637</v>
      </c>
      <c r="AO117" s="66">
        <v>635</v>
      </c>
      <c r="AP117" s="27">
        <v>635</v>
      </c>
      <c r="AQ117" s="65">
        <v>629</v>
      </c>
      <c r="AR117" s="65">
        <v>623</v>
      </c>
      <c r="AS117" s="65">
        <v>618</v>
      </c>
      <c r="AT117" s="66">
        <v>614</v>
      </c>
      <c r="AU117" s="27">
        <v>614</v>
      </c>
      <c r="AV117" s="65">
        <v>608</v>
      </c>
      <c r="AW117" s="65">
        <v>603</v>
      </c>
      <c r="AX117" s="65">
        <v>597</v>
      </c>
      <c r="AY117" s="66">
        <v>587</v>
      </c>
      <c r="AZ117" s="27">
        <v>587</v>
      </c>
      <c r="BA117" s="65">
        <v>580</v>
      </c>
      <c r="BB117" s="34">
        <v>582</v>
      </c>
      <c r="BC117" s="34">
        <v>584</v>
      </c>
      <c r="BD117" s="139">
        <v>574</v>
      </c>
      <c r="BE117" s="208">
        <v>574</v>
      </c>
      <c r="BF117" s="65">
        <v>568</v>
      </c>
      <c r="BG117" s="34">
        <v>565</v>
      </c>
      <c r="BH117" s="34">
        <v>558</v>
      </c>
      <c r="BI117" s="139">
        <v>555</v>
      </c>
      <c r="BJ117" s="208">
        <v>555</v>
      </c>
      <c r="BK117" s="65">
        <v>556</v>
      </c>
      <c r="BL117" s="34">
        <v>557</v>
      </c>
      <c r="BM117" s="34">
        <v>556</v>
      </c>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c r="DE117" s="34"/>
      <c r="DF117" s="34"/>
      <c r="DG117" s="34"/>
      <c r="DH117" s="34"/>
      <c r="DI117" s="34"/>
      <c r="DJ117" s="34"/>
      <c r="DK117" s="34"/>
      <c r="DL117" s="34"/>
      <c r="DM117" s="34"/>
      <c r="DN117" s="34"/>
      <c r="DO117" s="34"/>
      <c r="DP117" s="34"/>
      <c r="DQ117" s="34"/>
      <c r="DR117" s="34"/>
      <c r="DS117" s="34"/>
      <c r="DT117" s="34"/>
      <c r="DU117" s="34"/>
      <c r="DV117" s="34"/>
      <c r="DW117" s="34"/>
      <c r="DX117" s="34"/>
      <c r="DY117" s="34"/>
      <c r="DZ117" s="34"/>
      <c r="EA117" s="34"/>
      <c r="EB117" s="34"/>
      <c r="EC117" s="34"/>
      <c r="ED117" s="34"/>
      <c r="EE117" s="34"/>
      <c r="EF117" s="34"/>
      <c r="EG117" s="34"/>
      <c r="EH117" s="34"/>
      <c r="EI117" s="34"/>
      <c r="EJ117" s="34"/>
      <c r="EK117" s="34"/>
      <c r="EL117" s="34"/>
      <c r="EM117" s="34"/>
      <c r="EN117" s="34"/>
      <c r="EO117" s="34"/>
      <c r="EP117" s="34"/>
      <c r="EQ117" s="34"/>
      <c r="ER117" s="34"/>
      <c r="ES117" s="34"/>
      <c r="ET117" s="34"/>
      <c r="EU117" s="34"/>
      <c r="EV117" s="34"/>
      <c r="EW117" s="34"/>
      <c r="EX117" s="34"/>
      <c r="EY117" s="34"/>
      <c r="EZ117" s="34"/>
      <c r="FA117" s="34"/>
      <c r="FB117" s="34"/>
      <c r="FC117" s="34"/>
      <c r="FD117" s="34"/>
      <c r="FE117" s="34"/>
      <c r="FF117" s="34"/>
      <c r="FG117" s="34"/>
      <c r="FH117" s="34"/>
      <c r="FI117" s="34"/>
      <c r="FJ117" s="34"/>
      <c r="FK117" s="34"/>
      <c r="FL117" s="34"/>
      <c r="FM117" s="34"/>
      <c r="FN117" s="34"/>
      <c r="FO117" s="34"/>
      <c r="FP117" s="34"/>
      <c r="FQ117" s="34"/>
      <c r="FR117" s="34"/>
      <c r="FS117" s="34"/>
      <c r="FT117" s="34"/>
      <c r="FU117" s="34"/>
      <c r="FV117" s="34"/>
      <c r="FW117" s="34"/>
      <c r="FX117" s="34"/>
      <c r="FY117" s="34"/>
      <c r="FZ117" s="34"/>
      <c r="GA117" s="34"/>
      <c r="GB117" s="34"/>
      <c r="GC117" s="34"/>
      <c r="GD117" s="34"/>
      <c r="GE117" s="34"/>
      <c r="GF117" s="34"/>
      <c r="GG117" s="34"/>
      <c r="GH117" s="34"/>
      <c r="GI117" s="34"/>
      <c r="GJ117" s="34"/>
      <c r="GK117" s="34"/>
      <c r="GL117" s="34"/>
      <c r="GM117" s="34"/>
      <c r="GN117" s="34"/>
      <c r="GO117" s="34"/>
      <c r="GP117" s="34"/>
      <c r="GQ117" s="34"/>
      <c r="GR117" s="34"/>
      <c r="GS117" s="34"/>
      <c r="GT117" s="34"/>
    </row>
    <row r="118" spans="1:202">
      <c r="A118" s="67" t="s">
        <v>7</v>
      </c>
      <c r="B118" s="23"/>
      <c r="C118" s="68"/>
      <c r="D118" s="68">
        <v>3.6429872495447047E-3</v>
      </c>
      <c r="E118" s="68">
        <v>9.0744101633393193E-3</v>
      </c>
      <c r="F118" s="68">
        <v>7.194244604316502E-3</v>
      </c>
      <c r="G118" s="23"/>
      <c r="H118" s="68">
        <v>0</v>
      </c>
      <c r="I118" s="68">
        <v>3.5714285714285587E-3</v>
      </c>
      <c r="J118" s="68">
        <v>8.8967971530249379E-3</v>
      </c>
      <c r="K118" s="68">
        <v>7.0546737213403876E-3</v>
      </c>
      <c r="L118" s="26"/>
      <c r="M118" s="68">
        <v>0</v>
      </c>
      <c r="N118" s="68">
        <v>3.5026269702276291E-3</v>
      </c>
      <c r="O118" s="68">
        <v>3.4904013961605251E-3</v>
      </c>
      <c r="P118" s="68">
        <v>5.2173913043478404E-3</v>
      </c>
      <c r="Q118" s="26"/>
      <c r="R118" s="68">
        <v>3.4602076124568004E-3</v>
      </c>
      <c r="S118" s="68">
        <v>1.7241379310344307E-3</v>
      </c>
      <c r="T118" s="68">
        <v>6.8846815834766595E-3</v>
      </c>
      <c r="U118" s="68">
        <v>1.7094017094017033E-3</v>
      </c>
      <c r="V118" s="26"/>
      <c r="W118" s="68">
        <v>-1.7064846416382506E-3</v>
      </c>
      <c r="X118" s="68">
        <v>-5.12820512820511E-3</v>
      </c>
      <c r="Y118" s="68">
        <v>-1.7182130584192379E-3</v>
      </c>
      <c r="Z118" s="68">
        <v>-5.1635111876076056E-3</v>
      </c>
      <c r="AA118" s="26"/>
      <c r="AB118" s="68">
        <v>0</v>
      </c>
      <c r="AC118" s="68">
        <v>8.65051903114189E-3</v>
      </c>
      <c r="AD118" s="68">
        <v>1.7152658662092701E-2</v>
      </c>
      <c r="AE118" s="68">
        <v>1.180438448566612E-2</v>
      </c>
      <c r="AF118" s="26"/>
      <c r="AG118" s="68">
        <v>8.3333333333333037E-3</v>
      </c>
      <c r="AH118" s="68">
        <v>9.917355371900749E-3</v>
      </c>
      <c r="AI118" s="68">
        <v>1.8003273322422242E-2</v>
      </c>
      <c r="AJ118" s="68">
        <v>1.2861736334405238E-2</v>
      </c>
      <c r="AK118" s="26"/>
      <c r="AL118" s="68">
        <v>3.1746031746031633E-3</v>
      </c>
      <c r="AM118" s="68">
        <v>6.3291139240506666E-3</v>
      </c>
      <c r="AN118" s="68">
        <v>1.5723270440251014E-3</v>
      </c>
      <c r="AO118" s="68">
        <v>-3.1397174254317317E-3</v>
      </c>
      <c r="AP118" s="26"/>
      <c r="AQ118" s="68">
        <v>-9.4488188976378229E-3</v>
      </c>
      <c r="AR118" s="68">
        <v>-9.5389507154213238E-3</v>
      </c>
      <c r="AS118" s="68">
        <v>-8.0256821829856051E-3</v>
      </c>
      <c r="AT118" s="68">
        <v>-6.4724919093851474E-3</v>
      </c>
      <c r="AU118" s="26"/>
      <c r="AV118" s="68">
        <v>-9.7719869706840434E-3</v>
      </c>
      <c r="AW118" s="68">
        <v>-8.2236842105263275E-3</v>
      </c>
      <c r="AX118" s="68">
        <v>-9.9502487562188602E-3</v>
      </c>
      <c r="AY118" s="68">
        <v>-1.675041876046901E-2</v>
      </c>
      <c r="AZ118" s="26"/>
      <c r="BA118" s="68">
        <v>-1.1925042589437829E-2</v>
      </c>
      <c r="BB118" s="157">
        <v>3.4482758620688614E-3</v>
      </c>
      <c r="BC118" s="157">
        <v>3.4364261168384758E-3</v>
      </c>
      <c r="BD118" s="157">
        <v>-1.7123287671232834E-2</v>
      </c>
      <c r="BE118" s="26"/>
      <c r="BF118" s="68">
        <v>-1.0452961672473893E-2</v>
      </c>
      <c r="BG118" s="157">
        <v>-5.2816901408451189E-3</v>
      </c>
      <c r="BH118" s="157">
        <v>-1.2389380530973493E-2</v>
      </c>
      <c r="BI118" s="157">
        <v>-5.3763440860215006E-3</v>
      </c>
      <c r="BJ118" s="26"/>
      <c r="BK118" s="68">
        <v>1.8018018018017834E-3</v>
      </c>
      <c r="BL118" s="157">
        <v>1.7985611510791255E-3</v>
      </c>
      <c r="BM118" s="157">
        <v>-1.7953321364452268E-3</v>
      </c>
    </row>
    <row r="119" spans="1:202">
      <c r="A119" s="67" t="s">
        <v>8</v>
      </c>
      <c r="B119" s="23"/>
      <c r="C119" s="69"/>
      <c r="D119" s="69"/>
      <c r="E119" s="69"/>
      <c r="F119" s="69"/>
      <c r="G119" s="23">
        <v>2.0036429872495543E-2</v>
      </c>
      <c r="H119" s="69">
        <v>2.0036429872495543E-2</v>
      </c>
      <c r="I119" s="69">
        <v>1.9963702359346636E-2</v>
      </c>
      <c r="J119" s="69">
        <v>1.9784172661870603E-2</v>
      </c>
      <c r="K119" s="68">
        <v>1.9642857142857073E-2</v>
      </c>
      <c r="L119" s="23">
        <v>1.9642857142857073E-2</v>
      </c>
      <c r="M119" s="69">
        <v>1.9642857142857073E-2</v>
      </c>
      <c r="N119" s="69">
        <v>1.9572953736654908E-2</v>
      </c>
      <c r="O119" s="69">
        <v>1.4109347442680775E-2</v>
      </c>
      <c r="P119" s="68">
        <v>1.2259194395796813E-2</v>
      </c>
      <c r="Q119" s="23">
        <v>1.2259194395796813E-2</v>
      </c>
      <c r="R119" s="69">
        <v>1.5761821366024442E-2</v>
      </c>
      <c r="S119" s="69">
        <v>1.3961605584642323E-2</v>
      </c>
      <c r="T119" s="69">
        <v>1.7391304347825987E-2</v>
      </c>
      <c r="U119" s="68">
        <v>1.384083044982698E-2</v>
      </c>
      <c r="V119" s="23">
        <v>1.384083044982698E-2</v>
      </c>
      <c r="W119" s="69">
        <v>8.6206896551723755E-3</v>
      </c>
      <c r="X119" s="69">
        <v>1.7211703958692759E-3</v>
      </c>
      <c r="Y119" s="69">
        <v>-6.8376068376068133E-3</v>
      </c>
      <c r="Z119" s="68">
        <v>-1.3651877133105783E-2</v>
      </c>
      <c r="AA119" s="23">
        <v>-1.3651877133105783E-2</v>
      </c>
      <c r="AB119" s="69">
        <v>-1.1965811965811923E-2</v>
      </c>
      <c r="AC119" s="69">
        <v>1.7182130584192379E-3</v>
      </c>
      <c r="AD119" s="69">
        <v>2.06540447504302E-2</v>
      </c>
      <c r="AE119" s="68">
        <v>3.8062283737024138E-2</v>
      </c>
      <c r="AF119" s="23">
        <v>3.8062283737024138E-2</v>
      </c>
      <c r="AG119" s="69">
        <v>4.6712802768166028E-2</v>
      </c>
      <c r="AH119" s="69">
        <v>4.8027444253859297E-2</v>
      </c>
      <c r="AI119" s="69">
        <v>4.8903878583473892E-2</v>
      </c>
      <c r="AJ119" s="68">
        <v>5.0000000000000044E-2</v>
      </c>
      <c r="AK119" s="23">
        <v>5.0000000000000044E-2</v>
      </c>
      <c r="AL119" s="69">
        <v>4.4628099173553704E-2</v>
      </c>
      <c r="AM119" s="69">
        <v>4.0916530278232388E-2</v>
      </c>
      <c r="AN119" s="69">
        <v>2.4115755627009738E-2</v>
      </c>
      <c r="AO119" s="68">
        <v>7.9365079365079083E-3</v>
      </c>
      <c r="AP119" s="23">
        <v>7.9365079365079083E-3</v>
      </c>
      <c r="AQ119" s="69">
        <v>-4.746835443038E-3</v>
      </c>
      <c r="AR119" s="69">
        <v>-2.0440251572327095E-2</v>
      </c>
      <c r="AS119" s="69">
        <v>-2.9827315541601229E-2</v>
      </c>
      <c r="AT119" s="68">
        <v>-3.3070866141732269E-2</v>
      </c>
      <c r="AU119" s="23">
        <v>-3.3070866141732269E-2</v>
      </c>
      <c r="AV119" s="69">
        <v>-3.3386327503974522E-2</v>
      </c>
      <c r="AW119" s="69">
        <v>-3.2102728731942198E-2</v>
      </c>
      <c r="AX119" s="69">
        <v>-3.398058252427183E-2</v>
      </c>
      <c r="AY119" s="68">
        <v>-4.3973941368078195E-2</v>
      </c>
      <c r="AZ119" s="23">
        <v>-4.3973941368078195E-2</v>
      </c>
      <c r="BA119" s="69">
        <v>-4.6052631578947345E-2</v>
      </c>
      <c r="BB119" s="156">
        <v>-3.4825870646766122E-2</v>
      </c>
      <c r="BC119" s="156">
        <v>-2.1775544388609736E-2</v>
      </c>
      <c r="BD119" s="157">
        <v>-2.2146507666098825E-2</v>
      </c>
      <c r="BE119" s="23">
        <v>-2.2146507666098825E-2</v>
      </c>
      <c r="BF119" s="69">
        <v>-2.0689655172413834E-2</v>
      </c>
      <c r="BG119" s="156">
        <v>-2.9209621993127155E-2</v>
      </c>
      <c r="BH119" s="156">
        <v>-4.4520547945205435E-2</v>
      </c>
      <c r="BI119" s="157">
        <v>-3.3101045296167197E-2</v>
      </c>
      <c r="BJ119" s="23">
        <v>-3.3101045296167197E-2</v>
      </c>
      <c r="BK119" s="69">
        <v>-2.1126760563380254E-2</v>
      </c>
      <c r="BL119" s="156">
        <v>-1.415929203539823E-2</v>
      </c>
      <c r="BM119" s="156">
        <v>-3.5842293906810374E-3</v>
      </c>
    </row>
    <row r="120" spans="1:202" ht="11.65" customHeight="1">
      <c r="A120" s="67" t="s">
        <v>177</v>
      </c>
      <c r="B120" s="23"/>
      <c r="C120" s="69"/>
      <c r="D120" s="69"/>
      <c r="E120" s="69"/>
      <c r="F120" s="69"/>
      <c r="G120" s="23"/>
      <c r="H120" s="69"/>
      <c r="I120" s="69"/>
      <c r="J120" s="69"/>
      <c r="K120" s="68"/>
      <c r="L120" s="23"/>
      <c r="M120" s="69"/>
      <c r="N120" s="69"/>
      <c r="O120" s="69"/>
      <c r="P120" s="68"/>
      <c r="Q120" s="23"/>
      <c r="R120" s="69"/>
      <c r="S120" s="69"/>
      <c r="T120" s="69"/>
      <c r="U120" s="68"/>
      <c r="V120" s="23"/>
      <c r="W120" s="69"/>
      <c r="X120" s="69"/>
      <c r="Y120" s="69"/>
      <c r="Z120" s="68"/>
      <c r="AA120" s="23"/>
      <c r="AB120" s="69"/>
      <c r="AC120" s="69"/>
      <c r="AD120" s="69"/>
      <c r="AE120" s="68"/>
      <c r="AF120" s="23"/>
      <c r="AG120" s="69"/>
      <c r="AH120" s="69"/>
      <c r="AI120" s="69"/>
      <c r="AJ120" s="68"/>
      <c r="AK120" s="23"/>
      <c r="AL120" s="69"/>
      <c r="AM120" s="184">
        <v>4</v>
      </c>
      <c r="AN120" s="184">
        <v>1</v>
      </c>
      <c r="AO120" s="184">
        <v>-2</v>
      </c>
      <c r="AP120" s="185"/>
      <c r="AQ120" s="186">
        <v>-6</v>
      </c>
      <c r="AR120" s="186">
        <v>-6</v>
      </c>
      <c r="AS120" s="186">
        <v>-5</v>
      </c>
      <c r="AT120" s="186">
        <v>-4</v>
      </c>
      <c r="AU120" s="187">
        <v>-21</v>
      </c>
      <c r="AV120" s="186">
        <v>-6</v>
      </c>
      <c r="AW120" s="186">
        <v>-5</v>
      </c>
      <c r="AX120" s="186">
        <v>-6</v>
      </c>
      <c r="AY120" s="186">
        <v>-10</v>
      </c>
      <c r="AZ120" s="187">
        <v>-27</v>
      </c>
      <c r="BA120" s="186">
        <v>-7</v>
      </c>
      <c r="BB120" s="186">
        <v>2</v>
      </c>
      <c r="BC120" s="186">
        <v>2</v>
      </c>
      <c r="BD120" s="186">
        <v>-10</v>
      </c>
      <c r="BE120" s="187">
        <v>-13</v>
      </c>
      <c r="BF120" s="186">
        <v>-6</v>
      </c>
      <c r="BG120" s="186">
        <v>-3</v>
      </c>
      <c r="BH120" s="186">
        <v>-7</v>
      </c>
      <c r="BI120" s="186">
        <v>-3</v>
      </c>
      <c r="BJ120" s="187">
        <v>-19</v>
      </c>
      <c r="BK120" s="186">
        <v>1</v>
      </c>
      <c r="BL120" s="186">
        <v>1</v>
      </c>
      <c r="BM120" s="186">
        <v>-1</v>
      </c>
    </row>
    <row r="121" spans="1:202" ht="8.25" customHeight="1">
      <c r="A121" s="67"/>
      <c r="B121" s="23"/>
      <c r="C121" s="69"/>
      <c r="D121" s="69"/>
      <c r="E121" s="69"/>
      <c r="F121" s="69"/>
      <c r="G121" s="23"/>
      <c r="H121" s="69"/>
      <c r="I121" s="69"/>
      <c r="J121" s="69"/>
      <c r="K121" s="68"/>
      <c r="L121" s="23"/>
      <c r="M121" s="69"/>
      <c r="N121" s="69"/>
      <c r="O121" s="69"/>
      <c r="P121" s="68"/>
      <c r="Q121" s="23"/>
      <c r="R121" s="69"/>
      <c r="S121" s="69"/>
      <c r="T121" s="69"/>
      <c r="U121" s="68"/>
      <c r="V121" s="23"/>
      <c r="W121" s="69"/>
      <c r="X121" s="69"/>
      <c r="Y121" s="69"/>
      <c r="Z121" s="68"/>
      <c r="AA121" s="23"/>
      <c r="AB121" s="69"/>
      <c r="AC121" s="69"/>
      <c r="AD121" s="69"/>
      <c r="AE121" s="68"/>
      <c r="AF121" s="23"/>
      <c r="AG121" s="69"/>
      <c r="AH121" s="69"/>
      <c r="AI121" s="69"/>
      <c r="AJ121" s="68"/>
      <c r="AK121" s="23"/>
      <c r="AL121" s="69"/>
      <c r="AM121" s="79"/>
      <c r="AN121" s="79"/>
      <c r="AO121" s="68"/>
      <c r="AP121" s="23"/>
      <c r="AQ121" s="69"/>
      <c r="AR121" s="79"/>
      <c r="AS121" s="79"/>
      <c r="AT121" s="68"/>
      <c r="AU121" s="23"/>
      <c r="AV121" s="69"/>
      <c r="AW121" s="69"/>
      <c r="AX121" s="69"/>
      <c r="AY121" s="68"/>
      <c r="AZ121" s="23"/>
      <c r="BA121" s="69"/>
      <c r="BB121" s="156"/>
      <c r="BC121" s="156"/>
      <c r="BD121" s="157"/>
      <c r="BE121" s="23"/>
      <c r="BF121" s="69"/>
      <c r="BG121" s="156"/>
      <c r="BH121" s="156"/>
      <c r="BI121" s="157"/>
      <c r="BJ121" s="23"/>
      <c r="BK121" s="69"/>
      <c r="BL121" s="156"/>
      <c r="BM121" s="156"/>
    </row>
    <row r="122" spans="1:202">
      <c r="A122" s="65" t="s">
        <v>352</v>
      </c>
      <c r="B122" s="36">
        <v>217</v>
      </c>
      <c r="C122" s="65">
        <v>231</v>
      </c>
      <c r="D122" s="65">
        <v>230</v>
      </c>
      <c r="E122" s="65">
        <v>226</v>
      </c>
      <c r="F122" s="65">
        <v>225</v>
      </c>
      <c r="G122" s="36">
        <v>228</v>
      </c>
      <c r="H122" s="65">
        <v>228</v>
      </c>
      <c r="I122" s="65">
        <v>224</v>
      </c>
      <c r="J122" s="65">
        <v>224</v>
      </c>
      <c r="K122" s="66">
        <v>229</v>
      </c>
      <c r="L122" s="27">
        <v>226</v>
      </c>
      <c r="M122" s="65">
        <v>229</v>
      </c>
      <c r="N122" s="65">
        <v>231</v>
      </c>
      <c r="O122" s="65">
        <v>229</v>
      </c>
      <c r="P122" s="66">
        <v>231</v>
      </c>
      <c r="Q122" s="27">
        <v>230</v>
      </c>
      <c r="R122" s="65">
        <v>234</v>
      </c>
      <c r="S122" s="65">
        <v>232</v>
      </c>
      <c r="T122" s="65">
        <v>232</v>
      </c>
      <c r="U122" s="66">
        <v>229</v>
      </c>
      <c r="V122" s="27">
        <v>232</v>
      </c>
      <c r="W122" s="65">
        <v>237</v>
      </c>
      <c r="X122" s="65">
        <v>234</v>
      </c>
      <c r="Y122" s="65">
        <v>231</v>
      </c>
      <c r="Z122" s="66">
        <v>234</v>
      </c>
      <c r="AA122" s="27">
        <v>234</v>
      </c>
      <c r="AB122" s="65">
        <v>233</v>
      </c>
      <c r="AC122" s="65">
        <v>232</v>
      </c>
      <c r="AD122" s="65">
        <v>233</v>
      </c>
      <c r="AE122" s="66">
        <v>233</v>
      </c>
      <c r="AF122" s="27">
        <v>233</v>
      </c>
      <c r="AG122" s="65">
        <v>234</v>
      </c>
      <c r="AH122" s="65">
        <v>234</v>
      </c>
      <c r="AI122" s="65">
        <v>234</v>
      </c>
      <c r="AJ122" s="66">
        <v>234</v>
      </c>
      <c r="AK122" s="27">
        <v>234</v>
      </c>
      <c r="AL122" s="65">
        <v>232</v>
      </c>
      <c r="AM122" s="65">
        <v>231</v>
      </c>
      <c r="AN122" s="65">
        <v>233</v>
      </c>
      <c r="AO122" s="66">
        <v>235</v>
      </c>
      <c r="AP122" s="27">
        <v>233</v>
      </c>
      <c r="AQ122" s="65">
        <v>231</v>
      </c>
      <c r="AR122" s="65">
        <v>231</v>
      </c>
      <c r="AS122" s="65">
        <v>233</v>
      </c>
      <c r="AT122" s="66">
        <v>237</v>
      </c>
      <c r="AU122" s="27">
        <v>233</v>
      </c>
      <c r="AV122" s="65">
        <v>232</v>
      </c>
      <c r="AW122" s="65">
        <v>229</v>
      </c>
      <c r="AX122" s="65">
        <v>226</v>
      </c>
      <c r="AY122" s="66">
        <v>226</v>
      </c>
      <c r="AZ122" s="27">
        <v>228</v>
      </c>
      <c r="BA122" s="65">
        <v>214</v>
      </c>
      <c r="BB122" s="34">
        <v>215</v>
      </c>
      <c r="BC122" s="34">
        <v>210</v>
      </c>
      <c r="BD122" s="139">
        <v>206</v>
      </c>
      <c r="BE122" s="208">
        <v>211</v>
      </c>
      <c r="BF122" s="65">
        <v>200</v>
      </c>
      <c r="BG122" s="34">
        <v>197</v>
      </c>
      <c r="BH122" s="34">
        <v>195</v>
      </c>
      <c r="BI122" s="139">
        <v>195</v>
      </c>
      <c r="BJ122" s="208">
        <v>197</v>
      </c>
      <c r="BK122" s="65">
        <v>195</v>
      </c>
      <c r="BL122" s="34">
        <v>190</v>
      </c>
      <c r="BM122" s="34">
        <v>187</v>
      </c>
    </row>
    <row r="123" spans="1:202" ht="10.5" customHeight="1">
      <c r="A123" s="67" t="s">
        <v>7</v>
      </c>
      <c r="B123" s="23"/>
      <c r="C123" s="68"/>
      <c r="D123" s="68">
        <v>-4.3290043290042934E-3</v>
      </c>
      <c r="E123" s="68">
        <v>-1.7391304347826098E-2</v>
      </c>
      <c r="F123" s="68">
        <v>-4.4247787610619538E-3</v>
      </c>
      <c r="G123" s="23"/>
      <c r="H123" s="68">
        <v>1.3333333333333419E-2</v>
      </c>
      <c r="I123" s="68">
        <v>-1.7543859649122862E-2</v>
      </c>
      <c r="J123" s="68">
        <v>0</v>
      </c>
      <c r="K123" s="68">
        <v>2.2321428571428603E-2</v>
      </c>
      <c r="L123" s="26"/>
      <c r="M123" s="68">
        <v>0</v>
      </c>
      <c r="N123" s="68">
        <v>8.733624454148492E-3</v>
      </c>
      <c r="O123" s="68">
        <v>-8.6580086580086979E-3</v>
      </c>
      <c r="P123" s="68">
        <v>8.733624454148492E-3</v>
      </c>
      <c r="Q123" s="26"/>
      <c r="R123" s="68">
        <v>1.298701298701288E-2</v>
      </c>
      <c r="S123" s="68">
        <v>-8.5470085470085166E-3</v>
      </c>
      <c r="T123" s="68">
        <v>0</v>
      </c>
      <c r="U123" s="68">
        <v>-1.2931034482758674E-2</v>
      </c>
      <c r="V123" s="26"/>
      <c r="W123" s="68">
        <v>3.4934497816593968E-2</v>
      </c>
      <c r="X123" s="68">
        <v>-1.2658227848101222E-2</v>
      </c>
      <c r="Y123" s="68">
        <v>-1.2820512820512775E-2</v>
      </c>
      <c r="Z123" s="68">
        <v>1.298701298701288E-2</v>
      </c>
      <c r="AA123" s="26"/>
      <c r="AB123" s="68">
        <v>-4.2735042735042583E-3</v>
      </c>
      <c r="AC123" s="68">
        <v>-4.2918454935622075E-3</v>
      </c>
      <c r="AD123" s="68">
        <v>4.3103448275862988E-3</v>
      </c>
      <c r="AE123" s="68">
        <v>0</v>
      </c>
      <c r="AF123" s="26"/>
      <c r="AG123" s="68">
        <v>4.2918454935623185E-3</v>
      </c>
      <c r="AH123" s="68">
        <v>0</v>
      </c>
      <c r="AI123" s="68">
        <v>0</v>
      </c>
      <c r="AJ123" s="68">
        <v>0</v>
      </c>
      <c r="AK123" s="26"/>
      <c r="AL123" s="68">
        <v>-8.5470085470085166E-3</v>
      </c>
      <c r="AM123" s="68">
        <v>-4.3103448275861878E-3</v>
      </c>
      <c r="AN123" s="68">
        <v>8.6580086580085869E-3</v>
      </c>
      <c r="AO123" s="68">
        <v>8.5836909871244149E-3</v>
      </c>
      <c r="AP123" s="26"/>
      <c r="AQ123" s="68">
        <v>-1.7021276595744705E-2</v>
      </c>
      <c r="AR123" s="68">
        <v>0</v>
      </c>
      <c r="AS123" s="68">
        <v>8.6580086580085869E-3</v>
      </c>
      <c r="AT123" s="68">
        <v>1.716738197424883E-2</v>
      </c>
      <c r="AU123" s="26"/>
      <c r="AV123" s="68">
        <v>-2.1097046413502074E-2</v>
      </c>
      <c r="AW123" s="68">
        <v>-1.2931034482758674E-2</v>
      </c>
      <c r="AX123" s="68">
        <v>-1.3100436681222738E-2</v>
      </c>
      <c r="AY123" s="68">
        <v>0</v>
      </c>
      <c r="AZ123" s="26"/>
      <c r="BA123" s="68">
        <v>-5.3097345132743334E-2</v>
      </c>
      <c r="BB123" s="157">
        <v>4.6728971962617383E-3</v>
      </c>
      <c r="BC123" s="157">
        <v>-2.3255813953488413E-2</v>
      </c>
      <c r="BD123" s="157">
        <v>-1.9047619047619091E-2</v>
      </c>
      <c r="BE123" s="26"/>
      <c r="BF123" s="68">
        <v>-2.9126213592232997E-2</v>
      </c>
      <c r="BG123" s="157">
        <v>-1.5000000000000013E-2</v>
      </c>
      <c r="BH123" s="157">
        <v>-1.0152284263959421E-2</v>
      </c>
      <c r="BI123" s="157">
        <v>0</v>
      </c>
      <c r="BJ123" s="26"/>
      <c r="BK123" s="68">
        <v>0</v>
      </c>
      <c r="BL123" s="157">
        <v>-2.5641025641025661E-2</v>
      </c>
      <c r="BM123" s="157">
        <v>-1.5789473684210575E-2</v>
      </c>
    </row>
    <row r="124" spans="1:202">
      <c r="A124" s="67" t="s">
        <v>8</v>
      </c>
      <c r="B124" s="23"/>
      <c r="C124" s="69"/>
      <c r="D124" s="69"/>
      <c r="E124" s="69"/>
      <c r="F124" s="69"/>
      <c r="G124" s="23">
        <v>5.0691244239631228E-2</v>
      </c>
      <c r="H124" s="69">
        <v>-1.2987012987012991E-2</v>
      </c>
      <c r="I124" s="69">
        <v>-2.6086956521739091E-2</v>
      </c>
      <c r="J124" s="69">
        <v>-8.8495575221239076E-3</v>
      </c>
      <c r="K124" s="68">
        <v>1.777777777777767E-2</v>
      </c>
      <c r="L124" s="23">
        <v>-8.7719298245614308E-3</v>
      </c>
      <c r="M124" s="69">
        <v>4.3859649122806044E-3</v>
      </c>
      <c r="N124" s="69">
        <v>3.125E-2</v>
      </c>
      <c r="O124" s="69">
        <v>2.2321428571428603E-2</v>
      </c>
      <c r="P124" s="68">
        <v>8.733624454148492E-3</v>
      </c>
      <c r="Q124" s="23">
        <v>1.7699115044247815E-2</v>
      </c>
      <c r="R124" s="69">
        <v>2.1834061135371119E-2</v>
      </c>
      <c r="S124" s="69">
        <v>4.3290043290042934E-3</v>
      </c>
      <c r="T124" s="69">
        <v>1.3100436681222627E-2</v>
      </c>
      <c r="U124" s="68">
        <v>-8.6580086580086979E-3</v>
      </c>
      <c r="V124" s="23">
        <v>8.6956521739129933E-3</v>
      </c>
      <c r="W124" s="69">
        <v>1.2820512820512775E-2</v>
      </c>
      <c r="X124" s="69">
        <v>8.6206896551723755E-3</v>
      </c>
      <c r="Y124" s="69">
        <v>-4.3103448275861878E-3</v>
      </c>
      <c r="Z124" s="68">
        <v>2.1834061135371119E-2</v>
      </c>
      <c r="AA124" s="23">
        <v>0.01</v>
      </c>
      <c r="AB124" s="69">
        <v>-1.6877637130801704E-2</v>
      </c>
      <c r="AC124" s="69">
        <v>-8.5470085470085166E-3</v>
      </c>
      <c r="AD124" s="69">
        <v>8.6580086580085869E-3</v>
      </c>
      <c r="AE124" s="68">
        <v>-4.2735042735042583E-3</v>
      </c>
      <c r="AF124" s="23">
        <v>-4.2735042735042583E-3</v>
      </c>
      <c r="AG124" s="69">
        <v>4.2918454935623185E-3</v>
      </c>
      <c r="AH124" s="69">
        <v>8.6206896551723755E-3</v>
      </c>
      <c r="AI124" s="69">
        <v>4.2918454935623185E-3</v>
      </c>
      <c r="AJ124" s="68">
        <v>4.2918454935623185E-3</v>
      </c>
      <c r="AK124" s="23">
        <v>4.2918454935623185E-3</v>
      </c>
      <c r="AL124" s="69">
        <v>-8.5470085470085166E-3</v>
      </c>
      <c r="AM124" s="69">
        <v>-1.2820512820512775E-2</v>
      </c>
      <c r="AN124" s="69">
        <v>-4.2735042735042583E-3</v>
      </c>
      <c r="AO124" s="68">
        <v>4.2735042735042583E-3</v>
      </c>
      <c r="AP124" s="23">
        <v>-4.2735042735042583E-3</v>
      </c>
      <c r="AQ124" s="69">
        <v>-4.3103448275861878E-3</v>
      </c>
      <c r="AR124" s="69">
        <v>0</v>
      </c>
      <c r="AS124" s="69">
        <v>0</v>
      </c>
      <c r="AT124" s="68">
        <v>8.5106382978723527E-3</v>
      </c>
      <c r="AU124" s="23">
        <v>0</v>
      </c>
      <c r="AV124" s="69">
        <v>4.3290043290042934E-3</v>
      </c>
      <c r="AW124" s="69">
        <v>-8.6580086580086979E-3</v>
      </c>
      <c r="AX124" s="69">
        <v>-3.0042918454935674E-2</v>
      </c>
      <c r="AY124" s="68">
        <v>-4.641350210970463E-2</v>
      </c>
      <c r="AZ124" s="23">
        <v>-2.1459227467811148E-2</v>
      </c>
      <c r="BA124" s="69">
        <v>-7.7586206896551713E-2</v>
      </c>
      <c r="BB124" s="156">
        <v>-6.1135371179039333E-2</v>
      </c>
      <c r="BC124" s="156">
        <v>-7.0796460176991149E-2</v>
      </c>
      <c r="BD124" s="157">
        <v>-8.8495575221238965E-2</v>
      </c>
      <c r="BE124" s="23">
        <v>-7.456140350877194E-2</v>
      </c>
      <c r="BF124" s="69">
        <v>-6.5420560747663559E-2</v>
      </c>
      <c r="BG124" s="156">
        <v>-8.3720930232558111E-2</v>
      </c>
      <c r="BH124" s="156">
        <v>-7.1428571428571397E-2</v>
      </c>
      <c r="BI124" s="157">
        <v>-5.3398058252427161E-2</v>
      </c>
      <c r="BJ124" s="23">
        <v>-6.6350710900473953E-2</v>
      </c>
      <c r="BK124" s="69">
        <v>-2.5000000000000022E-2</v>
      </c>
      <c r="BL124" s="156">
        <v>-3.5532994923857864E-2</v>
      </c>
      <c r="BM124" s="156">
        <v>-4.1025641025640991E-2</v>
      </c>
    </row>
    <row r="125" spans="1:202" ht="9.75" customHeight="1">
      <c r="A125" s="67"/>
      <c r="B125" s="23"/>
      <c r="C125" s="69"/>
      <c r="D125" s="69"/>
      <c r="E125" s="69"/>
      <c r="F125" s="69"/>
      <c r="G125" s="23"/>
      <c r="H125" s="69"/>
      <c r="I125" s="69"/>
      <c r="J125" s="69"/>
      <c r="K125" s="68"/>
      <c r="L125" s="23"/>
      <c r="M125" s="69"/>
      <c r="N125" s="69"/>
      <c r="O125" s="69"/>
      <c r="P125" s="68"/>
      <c r="Q125" s="23"/>
      <c r="R125" s="69"/>
      <c r="S125" s="69"/>
      <c r="T125" s="69"/>
      <c r="U125" s="68"/>
      <c r="V125" s="23"/>
      <c r="W125" s="69"/>
      <c r="X125" s="69"/>
      <c r="Y125" s="69"/>
      <c r="Z125" s="68"/>
      <c r="AA125" s="23"/>
      <c r="AB125" s="69"/>
      <c r="AC125" s="69"/>
      <c r="AD125" s="69"/>
      <c r="AE125" s="68"/>
      <c r="AF125" s="23"/>
      <c r="AG125" s="69"/>
      <c r="AH125" s="69"/>
      <c r="AI125" s="69"/>
      <c r="AJ125" s="68"/>
      <c r="AK125" s="23"/>
      <c r="AL125" s="69"/>
      <c r="AM125" s="69"/>
      <c r="AN125" s="69"/>
      <c r="AO125" s="68"/>
      <c r="AP125" s="23"/>
      <c r="AQ125" s="69"/>
      <c r="AR125" s="69"/>
      <c r="AS125" s="69"/>
      <c r="AT125" s="68"/>
      <c r="AU125" s="23"/>
      <c r="AV125" s="69"/>
      <c r="AW125" s="69"/>
      <c r="AX125" s="69"/>
      <c r="AY125" s="68"/>
      <c r="AZ125" s="23"/>
      <c r="BA125" s="69"/>
      <c r="BB125" s="156"/>
      <c r="BC125" s="156"/>
      <c r="BD125" s="157"/>
      <c r="BE125" s="23"/>
      <c r="BF125" s="69"/>
      <c r="BG125" s="156"/>
      <c r="BH125" s="156"/>
      <c r="BI125" s="157"/>
      <c r="BJ125" s="23"/>
      <c r="BK125" s="69"/>
      <c r="BL125" s="156"/>
      <c r="BM125" s="156"/>
    </row>
    <row r="126" spans="1:202">
      <c r="A126" s="65" t="s">
        <v>137</v>
      </c>
      <c r="B126" s="93" t="s">
        <v>41</v>
      </c>
      <c r="C126" s="76" t="s">
        <v>41</v>
      </c>
      <c r="D126" s="76" t="s">
        <v>41</v>
      </c>
      <c r="E126" s="76" t="s">
        <v>41</v>
      </c>
      <c r="F126" s="76" t="s">
        <v>41</v>
      </c>
      <c r="G126" s="93" t="s">
        <v>41</v>
      </c>
      <c r="H126" s="86">
        <v>3.6999999999999998E-2</v>
      </c>
      <c r="I126" s="86">
        <v>3.1E-2</v>
      </c>
      <c r="J126" s="86">
        <v>3.3000000000000002E-2</v>
      </c>
      <c r="K126" s="86">
        <v>3.2000000000000001E-2</v>
      </c>
      <c r="L126" s="37">
        <v>0.13300000000000001</v>
      </c>
      <c r="M126" s="86">
        <v>3.5000000000000003E-2</v>
      </c>
      <c r="N126" s="86">
        <v>3.1E-2</v>
      </c>
      <c r="O126" s="86">
        <v>3.3000000000000002E-2</v>
      </c>
      <c r="P126" s="86">
        <v>3.1E-2</v>
      </c>
      <c r="Q126" s="37">
        <v>0.13</v>
      </c>
      <c r="R126" s="86">
        <v>3.3000000000000002E-2</v>
      </c>
      <c r="S126" s="86">
        <v>2.9000000000000001E-2</v>
      </c>
      <c r="T126" s="86">
        <v>2.8000000000000001E-2</v>
      </c>
      <c r="U126" s="86">
        <v>2.8000000000000001E-2</v>
      </c>
      <c r="V126" s="37">
        <v>0.11899999999999999</v>
      </c>
      <c r="W126" s="86">
        <v>3.5999999999999997E-2</v>
      </c>
      <c r="X126" s="86">
        <v>3.9E-2</v>
      </c>
      <c r="Y126" s="86">
        <v>4.1000000000000002E-2</v>
      </c>
      <c r="Z126" s="86">
        <v>3.7999999999999999E-2</v>
      </c>
      <c r="AA126" s="135">
        <v>0.154</v>
      </c>
      <c r="AB126" s="86">
        <v>3.7999999999999999E-2</v>
      </c>
      <c r="AC126" s="86">
        <v>3.2000000000000001E-2</v>
      </c>
      <c r="AD126" s="86">
        <v>3.4000000000000002E-2</v>
      </c>
      <c r="AE126" s="86">
        <v>0.03</v>
      </c>
      <c r="AF126" s="135">
        <v>0.13500000000000001</v>
      </c>
      <c r="AG126" s="86">
        <v>3.5999999999999997E-2</v>
      </c>
      <c r="AH126" s="86">
        <v>3.1E-2</v>
      </c>
      <c r="AI126" s="86">
        <v>3.2000000000000001E-2</v>
      </c>
      <c r="AJ126" s="86">
        <v>2.9000000000000001E-2</v>
      </c>
      <c r="AK126" s="135">
        <v>0.128</v>
      </c>
      <c r="AL126" s="158">
        <v>3.4000000000000002E-2</v>
      </c>
      <c r="AM126" s="86">
        <v>3.1E-2</v>
      </c>
      <c r="AN126" s="86">
        <v>3.9E-2</v>
      </c>
      <c r="AO126" s="86">
        <v>3.5000000000000003E-2</v>
      </c>
      <c r="AP126" s="135">
        <v>0.13900000000000001</v>
      </c>
      <c r="AQ126" s="158">
        <v>4.2000000000000003E-2</v>
      </c>
      <c r="AR126" s="86">
        <v>3.5999999999999997E-2</v>
      </c>
      <c r="AS126" s="86">
        <v>4.4999999999999998E-2</v>
      </c>
      <c r="AT126" s="86">
        <v>3.6000000000000011E-2</v>
      </c>
      <c r="AU126" s="135">
        <v>0.159</v>
      </c>
      <c r="AV126" s="158">
        <v>4.2999999999999997E-2</v>
      </c>
      <c r="AW126" s="158">
        <v>3.7999999999999999E-2</v>
      </c>
      <c r="AX126" s="158">
        <v>4.8000000000000001E-2</v>
      </c>
      <c r="AY126" s="86">
        <v>5.8999999999999997E-2</v>
      </c>
      <c r="AZ126" s="135">
        <v>0.188</v>
      </c>
      <c r="BA126" s="158">
        <v>6.0999999999999999E-2</v>
      </c>
      <c r="BB126" s="158">
        <v>4.7E-2</v>
      </c>
      <c r="BC126" s="158">
        <v>5.0999999999999997E-2</v>
      </c>
      <c r="BD126" s="158">
        <v>5.6000000000000008E-2</v>
      </c>
      <c r="BE126" s="135">
        <v>0.215</v>
      </c>
      <c r="BF126" s="158">
        <v>5.6000000000000001E-2</v>
      </c>
      <c r="BG126" s="158">
        <v>4.9000000000000002E-2</v>
      </c>
      <c r="BH126" s="158">
        <v>5.5E-2</v>
      </c>
      <c r="BI126" s="158">
        <v>5.1999999999999998E-2</v>
      </c>
      <c r="BJ126" s="135">
        <v>0.21199999999999999</v>
      </c>
      <c r="BK126" s="158">
        <v>5.8999999999999997E-2</v>
      </c>
      <c r="BL126" s="158">
        <v>4.8000000000000001E-2</v>
      </c>
      <c r="BM126" s="158">
        <v>5.3999999999999999E-2</v>
      </c>
    </row>
    <row r="127" spans="1:202" ht="8.25" customHeight="1">
      <c r="A127" s="65"/>
      <c r="B127" s="93"/>
      <c r="C127" s="76"/>
      <c r="D127" s="76"/>
      <c r="E127" s="76"/>
      <c r="F127" s="76"/>
      <c r="G127" s="93"/>
      <c r="H127" s="86"/>
      <c r="I127" s="86"/>
      <c r="J127" s="86"/>
      <c r="K127" s="86"/>
      <c r="L127" s="37"/>
      <c r="M127" s="86"/>
      <c r="N127" s="86"/>
      <c r="O127" s="86"/>
      <c r="P127" s="86"/>
      <c r="Q127" s="37"/>
      <c r="R127" s="86"/>
      <c r="S127" s="86"/>
      <c r="T127" s="86"/>
      <c r="U127" s="86"/>
      <c r="V127" s="37"/>
      <c r="W127" s="86"/>
      <c r="X127" s="86"/>
      <c r="Y127" s="86"/>
      <c r="Z127" s="86"/>
      <c r="AA127" s="26"/>
      <c r="AB127" s="86"/>
      <c r="AC127" s="86"/>
      <c r="AD127" s="86"/>
      <c r="AE127" s="86"/>
      <c r="AF127" s="26"/>
      <c r="AG127" s="86"/>
      <c r="AH127" s="86"/>
      <c r="AI127" s="86"/>
      <c r="AJ127" s="86"/>
      <c r="AK127" s="26"/>
      <c r="AL127" s="86"/>
      <c r="AM127" s="86"/>
      <c r="AN127" s="86"/>
      <c r="AO127" s="86"/>
      <c r="AP127" s="26"/>
      <c r="AQ127" s="86"/>
      <c r="AR127" s="86"/>
      <c r="AS127" s="86"/>
      <c r="AT127" s="86"/>
      <c r="AU127" s="26"/>
      <c r="AV127" s="86"/>
      <c r="AW127" s="86"/>
      <c r="AX127" s="86"/>
      <c r="AY127" s="86"/>
      <c r="AZ127" s="26"/>
      <c r="BA127" s="86"/>
      <c r="BB127" s="86"/>
      <c r="BC127" s="86"/>
      <c r="BD127" s="86"/>
      <c r="BE127" s="26"/>
      <c r="BF127" s="86"/>
      <c r="BG127" s="86"/>
      <c r="BH127" s="86"/>
      <c r="BI127" s="86"/>
      <c r="BJ127" s="26"/>
      <c r="BK127" s="86"/>
      <c r="BL127" s="86"/>
      <c r="BM127" s="86"/>
    </row>
    <row r="128" spans="1:202">
      <c r="A128" s="65" t="s">
        <v>17</v>
      </c>
      <c r="B128" s="93" t="s">
        <v>41</v>
      </c>
      <c r="C128" s="76"/>
      <c r="D128" s="76"/>
      <c r="E128" s="76"/>
      <c r="F128" s="76"/>
      <c r="G128" s="134">
        <v>1999</v>
      </c>
      <c r="H128" s="86"/>
      <c r="I128" s="86"/>
      <c r="J128" s="86"/>
      <c r="K128" s="86"/>
      <c r="L128" s="134">
        <v>2158</v>
      </c>
      <c r="M128" s="86"/>
      <c r="N128" s="86"/>
      <c r="O128" s="86"/>
      <c r="P128" s="86"/>
      <c r="Q128" s="134">
        <v>2229</v>
      </c>
      <c r="R128" s="113" t="s">
        <v>36</v>
      </c>
      <c r="S128" s="113" t="s">
        <v>36</v>
      </c>
      <c r="T128" s="113" t="s">
        <v>36</v>
      </c>
      <c r="U128" s="113" t="s">
        <v>36</v>
      </c>
      <c r="V128" s="134">
        <v>2227</v>
      </c>
      <c r="W128" s="113" t="s">
        <v>36</v>
      </c>
      <c r="X128" s="113" t="s">
        <v>36</v>
      </c>
      <c r="Y128" s="113" t="s">
        <v>36</v>
      </c>
      <c r="Z128" s="113" t="s">
        <v>36</v>
      </c>
      <c r="AA128" s="134">
        <v>2276</v>
      </c>
      <c r="AB128" s="113" t="s">
        <v>36</v>
      </c>
      <c r="AC128" s="113" t="s">
        <v>36</v>
      </c>
      <c r="AD128" s="113" t="s">
        <v>36</v>
      </c>
      <c r="AE128" s="113" t="s">
        <v>36</v>
      </c>
      <c r="AF128" s="134">
        <v>2208</v>
      </c>
      <c r="AG128" s="113" t="s">
        <v>36</v>
      </c>
      <c r="AH128" s="113" t="s">
        <v>36</v>
      </c>
      <c r="AI128" s="113" t="s">
        <v>36</v>
      </c>
      <c r="AJ128" s="66">
        <v>2042</v>
      </c>
      <c r="AK128" s="134">
        <v>2042</v>
      </c>
      <c r="AL128" s="113" t="s">
        <v>36</v>
      </c>
      <c r="AM128" s="113" t="s">
        <v>36</v>
      </c>
      <c r="AN128" s="113" t="s">
        <v>36</v>
      </c>
      <c r="AO128" s="66">
        <v>1984</v>
      </c>
      <c r="AP128" s="134">
        <v>1984</v>
      </c>
      <c r="AQ128" s="113" t="s">
        <v>36</v>
      </c>
      <c r="AR128" s="113" t="s">
        <v>36</v>
      </c>
      <c r="AS128" s="113" t="s">
        <v>36</v>
      </c>
      <c r="AT128" s="66">
        <v>1753</v>
      </c>
      <c r="AU128" s="134">
        <v>1753</v>
      </c>
      <c r="AV128" s="113" t="s">
        <v>36</v>
      </c>
      <c r="AW128" s="113" t="s">
        <v>36</v>
      </c>
      <c r="AX128" s="113" t="s">
        <v>36</v>
      </c>
      <c r="AY128" s="66">
        <v>1680</v>
      </c>
      <c r="AZ128" s="134">
        <v>1680</v>
      </c>
      <c r="BA128" s="113" t="s">
        <v>36</v>
      </c>
      <c r="BB128" s="113" t="s">
        <v>36</v>
      </c>
      <c r="BC128" s="113" t="s">
        <v>36</v>
      </c>
      <c r="BD128" s="66">
        <v>1532</v>
      </c>
      <c r="BE128" s="134">
        <v>1532</v>
      </c>
      <c r="BF128" s="113" t="s">
        <v>36</v>
      </c>
      <c r="BG128" s="66">
        <v>1350</v>
      </c>
      <c r="BH128" s="113" t="s">
        <v>36</v>
      </c>
      <c r="BI128" s="66">
        <v>1335</v>
      </c>
      <c r="BJ128" s="134">
        <v>1335</v>
      </c>
      <c r="BK128" s="113" t="s">
        <v>36</v>
      </c>
      <c r="BL128" s="113" t="s">
        <v>36</v>
      </c>
      <c r="BM128" s="113" t="s">
        <v>36</v>
      </c>
    </row>
    <row r="129" spans="1:202" ht="9" customHeight="1">
      <c r="A129" s="67" t="s">
        <v>8</v>
      </c>
      <c r="B129" s="23"/>
      <c r="C129" s="69"/>
      <c r="D129" s="69"/>
      <c r="E129" s="69"/>
      <c r="F129" s="69"/>
      <c r="G129" s="23"/>
      <c r="H129" s="69"/>
      <c r="I129" s="69"/>
      <c r="J129" s="69"/>
      <c r="K129" s="68"/>
      <c r="L129" s="23">
        <v>7.9539769884942491E-2</v>
      </c>
      <c r="M129" s="69"/>
      <c r="N129" s="69"/>
      <c r="O129" s="69"/>
      <c r="P129" s="68"/>
      <c r="Q129" s="23">
        <v>3.2900834105653365E-2</v>
      </c>
      <c r="R129" s="69"/>
      <c r="S129" s="69"/>
      <c r="T129" s="69"/>
      <c r="U129" s="68"/>
      <c r="V129" s="23">
        <v>-8.9726334679229858E-4</v>
      </c>
      <c r="W129" s="69"/>
      <c r="X129" s="69"/>
      <c r="Y129" s="69"/>
      <c r="Z129" s="68"/>
      <c r="AA129" s="23">
        <v>2.2002694207454043E-2</v>
      </c>
      <c r="AB129" s="69"/>
      <c r="AC129" s="69"/>
      <c r="AD129" s="69"/>
      <c r="AE129" s="68"/>
      <c r="AF129" s="23">
        <v>-2.9876977152899831E-2</v>
      </c>
      <c r="AG129" s="69"/>
      <c r="AH129" s="69"/>
      <c r="AI129" s="69"/>
      <c r="AJ129" s="68"/>
      <c r="AK129" s="23">
        <v>-7.51811594202898E-2</v>
      </c>
      <c r="AL129" s="69"/>
      <c r="AM129" s="69"/>
      <c r="AN129" s="69"/>
      <c r="AO129" s="68"/>
      <c r="AP129" s="23">
        <v>-2.8403525954946107E-2</v>
      </c>
      <c r="AQ129" s="69"/>
      <c r="AR129" s="69"/>
      <c r="AS129" s="69"/>
      <c r="AT129" s="68"/>
      <c r="AU129" s="23">
        <v>-0.11643145161290325</v>
      </c>
      <c r="AV129" s="69"/>
      <c r="AW129" s="69"/>
      <c r="AX129" s="69"/>
      <c r="AY129" s="68"/>
      <c r="AZ129" s="23">
        <v>-4.164289788933262E-2</v>
      </c>
      <c r="BA129" s="69"/>
      <c r="BB129" s="69"/>
      <c r="BC129" s="69"/>
      <c r="BD129" s="68"/>
      <c r="BE129" s="23">
        <v>-8.8095238095238115E-2</v>
      </c>
      <c r="BF129" s="69"/>
      <c r="BG129" s="69"/>
      <c r="BH129" s="69"/>
      <c r="BI129" s="68"/>
      <c r="BJ129" s="23">
        <v>-0.12859007832898173</v>
      </c>
      <c r="BK129" s="69"/>
      <c r="BL129" s="69"/>
      <c r="BM129" s="69"/>
    </row>
    <row r="130" spans="1:202" s="44" customFormat="1" ht="4.5" customHeight="1">
      <c r="A130" s="86"/>
      <c r="B130" s="159"/>
      <c r="C130" s="86"/>
      <c r="D130" s="86"/>
      <c r="E130" s="86"/>
      <c r="F130" s="86"/>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86"/>
      <c r="AC130" s="86"/>
      <c r="AD130" s="86"/>
      <c r="AE130" s="86"/>
      <c r="AF130" s="159"/>
      <c r="AG130" s="86"/>
      <c r="AH130" s="86"/>
      <c r="AI130" s="86"/>
      <c r="AJ130" s="86"/>
      <c r="AK130" s="159"/>
      <c r="AL130" s="86"/>
      <c r="AM130" s="86"/>
      <c r="AN130" s="86"/>
      <c r="AO130" s="86"/>
      <c r="AP130" s="159"/>
      <c r="AQ130" s="86"/>
      <c r="AR130" s="86"/>
      <c r="AS130" s="86"/>
      <c r="AT130" s="86"/>
      <c r="AU130" s="159"/>
      <c r="AV130" s="86"/>
      <c r="AW130" s="86"/>
      <c r="AX130" s="86"/>
      <c r="AY130" s="86"/>
      <c r="AZ130" s="159"/>
      <c r="BA130" s="86"/>
      <c r="BB130" s="86"/>
      <c r="BC130" s="86"/>
      <c r="BD130" s="86"/>
      <c r="BE130" s="159"/>
      <c r="BF130" s="86"/>
      <c r="BG130" s="86"/>
      <c r="BH130" s="86"/>
      <c r="BI130" s="86"/>
      <c r="BJ130" s="159"/>
      <c r="BK130" s="86"/>
      <c r="BL130" s="86"/>
      <c r="BM130" s="86"/>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c r="DU130" s="24"/>
      <c r="DV130" s="24"/>
      <c r="DW130" s="24"/>
      <c r="DX130" s="24"/>
      <c r="DY130" s="24"/>
      <c r="DZ130" s="24"/>
      <c r="EA130" s="24"/>
      <c r="EB130" s="24"/>
      <c r="EC130" s="24"/>
      <c r="ED130" s="24"/>
      <c r="EE130" s="24"/>
      <c r="EF130" s="24"/>
      <c r="EG130" s="24"/>
      <c r="EH130" s="24"/>
      <c r="EI130" s="24"/>
      <c r="EJ130" s="24"/>
      <c r="EK130" s="24"/>
      <c r="EL130" s="24"/>
      <c r="EM130" s="24"/>
      <c r="EN130" s="24"/>
      <c r="EO130" s="24"/>
      <c r="EP130" s="24"/>
      <c r="EQ130" s="24"/>
      <c r="ER130" s="24"/>
      <c r="ES130" s="24"/>
      <c r="ET130" s="24"/>
      <c r="EU130" s="24"/>
      <c r="EV130" s="24"/>
      <c r="EW130" s="24"/>
      <c r="EX130" s="24"/>
      <c r="EY130" s="24"/>
      <c r="EZ130" s="24"/>
      <c r="FA130" s="24"/>
      <c r="FB130" s="24"/>
      <c r="FC130" s="24"/>
      <c r="FD130" s="24"/>
      <c r="FE130" s="24"/>
      <c r="FF130" s="24"/>
      <c r="FG130" s="24"/>
      <c r="FH130" s="24"/>
      <c r="FI130" s="24"/>
      <c r="FJ130" s="24"/>
      <c r="FK130" s="24"/>
      <c r="FL130" s="24"/>
      <c r="FM130" s="24"/>
      <c r="FN130" s="24"/>
      <c r="FO130" s="24"/>
      <c r="FP130" s="24"/>
      <c r="FQ130" s="24"/>
      <c r="FR130" s="24"/>
      <c r="FS130" s="24"/>
      <c r="FT130" s="24"/>
      <c r="FU130" s="24"/>
      <c r="FV130" s="24"/>
      <c r="FW130" s="24"/>
      <c r="FX130" s="24"/>
      <c r="FY130" s="24"/>
      <c r="FZ130" s="24"/>
      <c r="GA130" s="24"/>
      <c r="GB130" s="24"/>
      <c r="GC130" s="24"/>
      <c r="GD130" s="24"/>
      <c r="GE130" s="24"/>
      <c r="GF130" s="24"/>
      <c r="GG130" s="24"/>
      <c r="GH130" s="24"/>
      <c r="GI130" s="24"/>
      <c r="GJ130" s="24"/>
      <c r="GK130" s="24"/>
      <c r="GL130" s="24"/>
      <c r="GM130" s="24"/>
      <c r="GN130" s="24"/>
      <c r="GO130" s="24"/>
      <c r="GP130" s="24"/>
      <c r="GQ130" s="24"/>
      <c r="GR130" s="24"/>
      <c r="GS130" s="24"/>
      <c r="GT130" s="24"/>
    </row>
    <row r="131" spans="1:202" s="160" customFormat="1" ht="14.25" customHeight="1">
      <c r="A131" s="65" t="s">
        <v>134</v>
      </c>
      <c r="B131" s="159">
        <v>0.37</v>
      </c>
      <c r="C131" s="69"/>
      <c r="D131" s="69"/>
      <c r="E131" s="69"/>
      <c r="F131" s="69"/>
      <c r="G131" s="159">
        <v>0.38</v>
      </c>
      <c r="H131" s="159"/>
      <c r="I131" s="159"/>
      <c r="J131" s="159"/>
      <c r="K131" s="159"/>
      <c r="L131" s="159">
        <v>0.38</v>
      </c>
      <c r="M131" s="159"/>
      <c r="N131" s="159"/>
      <c r="O131" s="159"/>
      <c r="P131" s="159"/>
      <c r="Q131" s="159">
        <v>0.39</v>
      </c>
      <c r="R131" s="159"/>
      <c r="S131" s="159"/>
      <c r="T131" s="159"/>
      <c r="U131" s="159"/>
      <c r="V131" s="159">
        <v>0.4</v>
      </c>
      <c r="W131" s="159"/>
      <c r="X131" s="159"/>
      <c r="Y131" s="159"/>
      <c r="Z131" s="159"/>
      <c r="AA131" s="159">
        <v>0.39</v>
      </c>
      <c r="AB131" s="69"/>
      <c r="AC131" s="69"/>
      <c r="AD131" s="69"/>
      <c r="AE131" s="69"/>
      <c r="AF131" s="159">
        <v>0.4</v>
      </c>
      <c r="AG131" s="113" t="s">
        <v>36</v>
      </c>
      <c r="AH131" s="113" t="s">
        <v>36</v>
      </c>
      <c r="AI131" s="113" t="s">
        <v>36</v>
      </c>
      <c r="AJ131" s="113" t="s">
        <v>36</v>
      </c>
      <c r="AK131" s="159">
        <v>0.42</v>
      </c>
      <c r="AL131" s="113" t="s">
        <v>36</v>
      </c>
      <c r="AM131" s="113" t="s">
        <v>36</v>
      </c>
      <c r="AN131" s="113" t="s">
        <v>36</v>
      </c>
      <c r="AO131" s="113" t="s">
        <v>36</v>
      </c>
      <c r="AP131" s="159">
        <v>0.42</v>
      </c>
      <c r="AQ131" s="113" t="s">
        <v>36</v>
      </c>
      <c r="AR131" s="113" t="s">
        <v>36</v>
      </c>
      <c r="AS131" s="113" t="s">
        <v>36</v>
      </c>
      <c r="AT131" s="113" t="s">
        <v>36</v>
      </c>
      <c r="AU131" s="159">
        <v>0.4</v>
      </c>
      <c r="AV131" s="113" t="s">
        <v>36</v>
      </c>
      <c r="AW131" s="113" t="s">
        <v>36</v>
      </c>
      <c r="AX131" s="113" t="s">
        <v>36</v>
      </c>
      <c r="AY131" s="113" t="s">
        <v>36</v>
      </c>
      <c r="AZ131" s="159">
        <v>0.37</v>
      </c>
      <c r="BA131" s="113" t="s">
        <v>36</v>
      </c>
      <c r="BB131" s="113" t="s">
        <v>36</v>
      </c>
      <c r="BC131" s="113" t="s">
        <v>36</v>
      </c>
      <c r="BD131" s="113" t="s">
        <v>36</v>
      </c>
      <c r="BE131" s="159">
        <v>0.34</v>
      </c>
      <c r="BF131" s="113" t="s">
        <v>36</v>
      </c>
      <c r="BG131" s="113" t="s">
        <v>36</v>
      </c>
      <c r="BH131" s="113" t="s">
        <v>36</v>
      </c>
      <c r="BI131" s="113" t="s">
        <v>36</v>
      </c>
      <c r="BJ131" s="159">
        <v>0.32</v>
      </c>
      <c r="BK131" s="113" t="s">
        <v>36</v>
      </c>
      <c r="BL131" s="113" t="s">
        <v>36</v>
      </c>
      <c r="BM131" s="113" t="s">
        <v>36</v>
      </c>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c r="EU131" s="24"/>
      <c r="EV131" s="24"/>
      <c r="EW131" s="24"/>
      <c r="EX131" s="24"/>
      <c r="EY131" s="24"/>
      <c r="EZ131" s="24"/>
      <c r="FA131" s="24"/>
      <c r="FB131" s="24"/>
      <c r="FC131" s="24"/>
      <c r="FD131" s="24"/>
      <c r="FE131" s="24"/>
      <c r="FF131" s="24"/>
      <c r="FG131" s="24"/>
      <c r="FH131" s="24"/>
      <c r="FI131" s="24"/>
      <c r="FJ131" s="24"/>
      <c r="FK131" s="24"/>
      <c r="FL131" s="24"/>
      <c r="FM131" s="24"/>
      <c r="FN131" s="24"/>
      <c r="FO131" s="24"/>
      <c r="FP131" s="24"/>
      <c r="FQ131" s="24"/>
      <c r="FR131" s="24"/>
      <c r="FS131" s="24"/>
      <c r="FT131" s="24"/>
      <c r="FU131" s="24"/>
      <c r="FV131" s="24"/>
      <c r="FW131" s="24"/>
      <c r="FX131" s="24"/>
      <c r="FY131" s="24"/>
      <c r="FZ131" s="24"/>
      <c r="GA131" s="24"/>
      <c r="GB131" s="24"/>
      <c r="GC131" s="24"/>
      <c r="GD131" s="24"/>
      <c r="GE131" s="24"/>
      <c r="GF131" s="24"/>
      <c r="GG131" s="24"/>
      <c r="GH131" s="24"/>
      <c r="GI131" s="24"/>
      <c r="GJ131" s="24"/>
      <c r="GK131" s="24"/>
      <c r="GL131" s="24"/>
      <c r="GM131" s="24"/>
      <c r="GN131" s="24"/>
      <c r="GO131" s="24"/>
      <c r="GP131" s="24"/>
      <c r="GQ131" s="24"/>
      <c r="GR131" s="24"/>
      <c r="GS131" s="24"/>
      <c r="GT131" s="24"/>
    </row>
    <row r="132" spans="1:202" ht="5.25" customHeight="1">
      <c r="A132" s="89"/>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row>
    <row r="133" spans="1:202" ht="28.5" customHeight="1">
      <c r="A133" s="319" t="s">
        <v>353</v>
      </c>
      <c r="B133" s="320"/>
      <c r="C133" s="320"/>
      <c r="D133" s="320"/>
      <c r="E133" s="320"/>
      <c r="F133" s="320"/>
      <c r="G133" s="320"/>
      <c r="H133" s="320"/>
      <c r="I133" s="320"/>
      <c r="J133" s="320"/>
      <c r="K133" s="320"/>
      <c r="L133" s="320"/>
      <c r="M133" s="320"/>
      <c r="N133" s="320"/>
      <c r="O133" s="320"/>
      <c r="P133" s="320"/>
      <c r="Q133" s="320"/>
      <c r="R133" s="320"/>
      <c r="S133" s="320"/>
      <c r="T133" s="320"/>
      <c r="U133" s="320"/>
      <c r="V133" s="320"/>
      <c r="W133" s="320"/>
      <c r="X133" s="320"/>
      <c r="Y133" s="320"/>
      <c r="Z133" s="320"/>
      <c r="AA133" s="320"/>
      <c r="AB133" s="320"/>
      <c r="AC133" s="320"/>
      <c r="AD133" s="320"/>
      <c r="AE133" s="320"/>
      <c r="AF133" s="320"/>
      <c r="AG133" s="320"/>
      <c r="AH133" s="320"/>
      <c r="AI133" s="320"/>
      <c r="AJ133" s="320"/>
      <c r="AK133" s="320"/>
      <c r="AL133" s="320"/>
      <c r="AM133" s="320"/>
      <c r="AN133" s="320"/>
      <c r="AO133" s="320"/>
      <c r="AP133" s="320"/>
      <c r="AQ133" s="320"/>
      <c r="AR133" s="320"/>
      <c r="AS133" s="320"/>
      <c r="AT133" s="320"/>
      <c r="AU133" s="320"/>
      <c r="AV133" s="320"/>
      <c r="AW133" s="320"/>
      <c r="AX133" s="320"/>
      <c r="AY133" s="320"/>
      <c r="AZ133" s="320"/>
      <c r="BA133" s="320"/>
      <c r="BB133" s="320"/>
      <c r="BC133" s="320"/>
      <c r="BD133" s="320"/>
      <c r="BE133" s="320"/>
      <c r="BF133" s="320"/>
      <c r="BG133" s="320"/>
      <c r="BH133" s="320"/>
      <c r="BI133" s="320"/>
      <c r="BJ133" s="320"/>
      <c r="BK133" s="320"/>
      <c r="BL133" s="320"/>
      <c r="BM133" s="320"/>
    </row>
    <row r="134" spans="1:202">
      <c r="BI134" s="1"/>
      <c r="BJ134" s="1"/>
    </row>
    <row r="135" spans="1:202">
      <c r="BI135" s="1"/>
      <c r="BJ135" s="1"/>
    </row>
    <row r="136" spans="1:202">
      <c r="BI136" s="1"/>
      <c r="BJ136" s="1"/>
    </row>
    <row r="137" spans="1:202">
      <c r="BI137" s="1"/>
      <c r="BJ137" s="1"/>
    </row>
    <row r="138" spans="1:202">
      <c r="BI138" s="1"/>
      <c r="BJ138" s="1"/>
    </row>
    <row r="139" spans="1:202">
      <c r="BI139" s="1"/>
      <c r="BJ139" s="1"/>
    </row>
    <row r="140" spans="1:202">
      <c r="BI140" s="1"/>
      <c r="BJ140" s="1"/>
    </row>
    <row r="141" spans="1:202">
      <c r="BI141" s="1"/>
      <c r="BJ141" s="1"/>
    </row>
    <row r="142" spans="1:202">
      <c r="BI142" s="1"/>
      <c r="BJ142" s="1"/>
    </row>
    <row r="143" spans="1:202">
      <c r="BI143" s="1"/>
      <c r="BJ143" s="1"/>
    </row>
    <row r="144" spans="1:202">
      <c r="BI144" s="1"/>
      <c r="BJ144" s="1"/>
    </row>
    <row r="145" spans="61:62">
      <c r="BI145" s="1"/>
      <c r="BJ145" s="1"/>
    </row>
    <row r="146" spans="61:62">
      <c r="BI146" s="1"/>
      <c r="BJ146" s="1"/>
    </row>
    <row r="147" spans="61:62">
      <c r="BI147" s="1"/>
      <c r="BJ147" s="1"/>
    </row>
    <row r="148" spans="61:62">
      <c r="BI148" s="1"/>
      <c r="BJ148" s="1"/>
    </row>
    <row r="149" spans="61:62">
      <c r="BI149" s="1"/>
      <c r="BJ149" s="1"/>
    </row>
    <row r="150" spans="61:62">
      <c r="BI150" s="1"/>
      <c r="BJ150" s="1"/>
    </row>
    <row r="151" spans="61:62">
      <c r="BI151" s="1"/>
      <c r="BJ151" s="1"/>
    </row>
    <row r="152" spans="61:62">
      <c r="BI152" s="1"/>
      <c r="BJ152" s="1"/>
    </row>
    <row r="153" spans="61:62">
      <c r="BI153" s="1"/>
      <c r="BJ153" s="1"/>
    </row>
    <row r="154" spans="61:62">
      <c r="BI154" s="1"/>
      <c r="BJ154" s="1"/>
    </row>
    <row r="155" spans="61:62">
      <c r="BI155" s="1"/>
      <c r="BJ155" s="1"/>
    </row>
    <row r="156" spans="61:62">
      <c r="BI156" s="1"/>
      <c r="BJ156" s="1"/>
    </row>
    <row r="157" spans="61:62">
      <c r="BI157" s="1"/>
      <c r="BJ157" s="1"/>
    </row>
    <row r="158" spans="61:62">
      <c r="BI158" s="1"/>
      <c r="BJ158" s="1"/>
    </row>
    <row r="159" spans="61:62">
      <c r="BI159" s="1"/>
      <c r="BJ159" s="1"/>
    </row>
    <row r="160" spans="61:62">
      <c r="BI160" s="1"/>
      <c r="BJ160" s="1"/>
    </row>
    <row r="161" spans="3:62">
      <c r="BI161" s="1"/>
      <c r="BJ161" s="1"/>
    </row>
    <row r="162" spans="3:62">
      <c r="BI162" s="1"/>
      <c r="BJ162" s="1"/>
    </row>
    <row r="163" spans="3:62">
      <c r="N163" s="1">
        <v>340</v>
      </c>
      <c r="O163" s="1">
        <v>347.37700000000001</v>
      </c>
      <c r="BI163" s="1"/>
      <c r="BJ163" s="1"/>
    </row>
    <row r="164" spans="3:62">
      <c r="BI164" s="1"/>
      <c r="BJ164" s="1"/>
    </row>
    <row r="165" spans="3:62">
      <c r="BI165" s="1"/>
      <c r="BJ165" s="1"/>
    </row>
    <row r="166" spans="3:62">
      <c r="BI166" s="1"/>
      <c r="BJ166" s="1"/>
    </row>
    <row r="167" spans="3:62">
      <c r="BI167" s="1"/>
      <c r="BJ167" s="1"/>
    </row>
    <row r="168" spans="3:62">
      <c r="BI168" s="1"/>
      <c r="BJ168" s="1"/>
    </row>
    <row r="169" spans="3:62" customFormat="1"/>
    <row r="170" spans="3:62" customFormat="1"/>
    <row r="171" spans="3:62" customFormat="1"/>
    <row r="172" spans="3:62">
      <c r="AK172"/>
      <c r="AL172"/>
      <c r="AM172"/>
      <c r="AN172"/>
      <c r="AO172"/>
      <c r="AP172"/>
      <c r="AQ172"/>
      <c r="AR172"/>
      <c r="AS172"/>
      <c r="AT172"/>
      <c r="AU172"/>
      <c r="AV172"/>
      <c r="AW172"/>
      <c r="AX172"/>
      <c r="AY172"/>
      <c r="AZ172"/>
      <c r="BC172"/>
      <c r="BD172"/>
      <c r="BE172"/>
      <c r="BI172"/>
      <c r="BJ172"/>
    </row>
    <row r="173" spans="3:62">
      <c r="AK173"/>
      <c r="AL173"/>
      <c r="AM173"/>
      <c r="AN173"/>
      <c r="AO173"/>
      <c r="AP173"/>
      <c r="AQ173"/>
      <c r="AR173"/>
      <c r="AS173"/>
      <c r="AT173"/>
      <c r="AU173"/>
      <c r="AV173"/>
      <c r="AW173"/>
      <c r="AX173"/>
      <c r="AY173"/>
      <c r="AZ173"/>
      <c r="BC173"/>
      <c r="BD173"/>
      <c r="BE173"/>
      <c r="BI173"/>
      <c r="BJ173"/>
    </row>
    <row r="174" spans="3:62">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C174"/>
      <c r="BD174"/>
      <c r="BE174"/>
      <c r="BI174"/>
      <c r="BJ174"/>
    </row>
    <row r="175" spans="3:62">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C175"/>
      <c r="BD175"/>
      <c r="BE175"/>
      <c r="BI175"/>
      <c r="BJ175"/>
    </row>
    <row r="176" spans="3:62">
      <c r="AK176" s="1">
        <v>1980</v>
      </c>
      <c r="BI176" s="1"/>
      <c r="BJ176" s="1"/>
    </row>
    <row r="177" spans="37:62">
      <c r="BI177" s="1"/>
      <c r="BJ177" s="1"/>
    </row>
    <row r="178" spans="37:62">
      <c r="BI178" s="1"/>
      <c r="BJ178" s="1"/>
    </row>
    <row r="179" spans="37:62">
      <c r="AK179" s="1">
        <f>1793-478</f>
        <v>1315</v>
      </c>
      <c r="BI179" s="1"/>
      <c r="BJ179" s="1"/>
    </row>
    <row r="180" spans="37:62">
      <c r="BI180" s="1"/>
      <c r="BJ180" s="1"/>
    </row>
    <row r="181" spans="37:62">
      <c r="BI181" s="1"/>
      <c r="BJ181" s="1"/>
    </row>
    <row r="182" spans="37:62">
      <c r="BI182" s="1"/>
      <c r="BJ182" s="1"/>
    </row>
    <row r="183" spans="37:62">
      <c r="BI183" s="1"/>
      <c r="BJ183" s="1"/>
    </row>
    <row r="184" spans="37:62">
      <c r="BI184" s="1"/>
      <c r="BJ184" s="1"/>
    </row>
    <row r="185" spans="37:62">
      <c r="BI185" s="1"/>
      <c r="BJ185" s="1"/>
    </row>
    <row r="186" spans="37:62">
      <c r="BI186" s="1"/>
      <c r="BJ186" s="1"/>
    </row>
    <row r="187" spans="37:62">
      <c r="BI187" s="1"/>
      <c r="BJ187" s="1"/>
    </row>
    <row r="188" spans="37:62">
      <c r="AK188" s="1">
        <v>-23</v>
      </c>
      <c r="BI188" s="1"/>
      <c r="BJ188" s="1"/>
    </row>
    <row r="189" spans="37:62">
      <c r="BI189" s="1"/>
      <c r="BJ189" s="1"/>
    </row>
    <row r="190" spans="37:62">
      <c r="BI190" s="1"/>
      <c r="BJ190" s="1"/>
    </row>
    <row r="191" spans="37:62">
      <c r="BI191" s="1"/>
      <c r="BJ191" s="1"/>
    </row>
    <row r="192" spans="37:62">
      <c r="BI192" s="1"/>
      <c r="BJ192" s="1"/>
    </row>
    <row r="193" spans="33:62">
      <c r="AR193" s="1">
        <v>59</v>
      </c>
      <c r="BI193" s="1"/>
      <c r="BJ193" s="1"/>
    </row>
    <row r="194" spans="33:62">
      <c r="BI194" s="1"/>
      <c r="BJ194" s="1"/>
    </row>
    <row r="195" spans="33:62">
      <c r="BI195" s="1"/>
      <c r="BJ195" s="1"/>
    </row>
    <row r="196" spans="33:62">
      <c r="BI196" s="1"/>
      <c r="BJ196" s="1"/>
    </row>
    <row r="197" spans="33:62">
      <c r="BI197" s="1"/>
      <c r="BJ197" s="1"/>
    </row>
    <row r="198" spans="33:62">
      <c r="AG198" s="1">
        <v>616</v>
      </c>
      <c r="BI198" s="1"/>
      <c r="BJ198" s="1"/>
    </row>
    <row r="199" spans="33:62">
      <c r="BI199" s="1"/>
      <c r="BJ199" s="1"/>
    </row>
    <row r="200" spans="33:62">
      <c r="BI200" s="1"/>
      <c r="BJ200" s="1"/>
    </row>
    <row r="201" spans="33:62">
      <c r="BI201" s="1"/>
      <c r="BJ201" s="1"/>
    </row>
    <row r="202" spans="33:62">
      <c r="BI202" s="1"/>
      <c r="BJ202" s="1"/>
    </row>
    <row r="203" spans="33:62">
      <c r="BI203" s="1"/>
      <c r="BJ203" s="1"/>
    </row>
    <row r="204" spans="33:62">
      <c r="AG204" s="1">
        <f>18.765+190.909</f>
        <v>209.67399999999998</v>
      </c>
      <c r="BI204" s="1"/>
      <c r="BJ204" s="1"/>
    </row>
    <row r="205" spans="33:62">
      <c r="BI205" s="1"/>
      <c r="BJ205" s="1"/>
    </row>
    <row r="206" spans="33:62">
      <c r="BI206" s="1"/>
      <c r="BJ206" s="1"/>
    </row>
    <row r="207" spans="33:62">
      <c r="AG207" s="1">
        <f>AG204-27</f>
        <v>182.67399999999998</v>
      </c>
      <c r="BI207" s="1"/>
      <c r="BJ207" s="1"/>
    </row>
    <row r="208" spans="33:62">
      <c r="BI208" s="1"/>
      <c r="BJ208" s="1"/>
    </row>
    <row r="209" spans="1:62">
      <c r="T209" s="1">
        <v>405.46800000000002</v>
      </c>
      <c r="BI209" s="1"/>
      <c r="BJ209" s="1"/>
    </row>
    <row r="210" spans="1:62">
      <c r="BI210" s="1"/>
      <c r="BJ210" s="1"/>
    </row>
    <row r="211" spans="1:62">
      <c r="BI211" s="1"/>
      <c r="BJ211" s="1"/>
    </row>
    <row r="212" spans="1:62">
      <c r="T212" s="1">
        <v>63.363999999999997</v>
      </c>
      <c r="BI212" s="1"/>
      <c r="BJ212" s="1"/>
    </row>
    <row r="213" spans="1:62">
      <c r="BI213" s="1"/>
      <c r="BJ213" s="1"/>
    </row>
    <row r="214" spans="1:62">
      <c r="BI214" s="1"/>
      <c r="BJ214" s="1"/>
    </row>
    <row r="215" spans="1:62">
      <c r="T215" s="1">
        <v>-75.885000000000005</v>
      </c>
      <c r="BI215" s="1"/>
      <c r="BJ215" s="1"/>
    </row>
    <row r="216" spans="1:62">
      <c r="BI216" s="1"/>
      <c r="BJ216" s="1"/>
    </row>
    <row r="217" spans="1:62">
      <c r="BI217" s="1"/>
      <c r="BJ217" s="1"/>
    </row>
    <row r="218" spans="1:62">
      <c r="T218" s="1">
        <v>74.073999999999998</v>
      </c>
      <c r="BI218" s="1"/>
      <c r="BJ218" s="1"/>
    </row>
    <row r="219" spans="1:62">
      <c r="BI219" s="1"/>
      <c r="BJ219" s="1"/>
    </row>
    <row r="220" spans="1:62">
      <c r="BI220" s="1"/>
      <c r="BJ220" s="1"/>
    </row>
    <row r="221" spans="1:62">
      <c r="BI221" s="1"/>
      <c r="BJ221" s="1"/>
    </row>
    <row r="222" spans="1:62">
      <c r="A222" s="32"/>
      <c r="BI222" s="1"/>
      <c r="BJ222" s="1"/>
    </row>
    <row r="223" spans="1:62">
      <c r="BI223" s="1"/>
      <c r="BJ223" s="1"/>
    </row>
    <row r="224" spans="1:62">
      <c r="BI224" s="1"/>
      <c r="BJ224" s="1"/>
    </row>
    <row r="225" spans="15:62">
      <c r="BI225" s="1"/>
      <c r="BJ225" s="1"/>
    </row>
    <row r="226" spans="15:62">
      <c r="O226" s="1">
        <v>126.117</v>
      </c>
      <c r="T226" s="1">
        <v>134.20099999999999</v>
      </c>
      <c r="BI226" s="1"/>
      <c r="BJ226" s="1"/>
    </row>
    <row r="227" spans="15:62">
      <c r="BI227" s="1"/>
      <c r="BJ227" s="1"/>
    </row>
    <row r="228" spans="15:62">
      <c r="BI228" s="1"/>
      <c r="BJ228" s="1"/>
    </row>
    <row r="229" spans="15:62">
      <c r="BI229" s="1"/>
      <c r="BJ229" s="1"/>
    </row>
    <row r="230" spans="15:62">
      <c r="BI230" s="1"/>
      <c r="BJ230" s="1"/>
    </row>
    <row r="231" spans="15:62">
      <c r="W231" s="1">
        <v>118</v>
      </c>
      <c r="BI231" s="1"/>
      <c r="BJ231" s="1"/>
    </row>
    <row r="232" spans="15:62">
      <c r="O232" s="1">
        <f>52.441+2.5+9.771</f>
        <v>64.712000000000003</v>
      </c>
      <c r="T232" s="1">
        <f>51.634+6.428+9.274</f>
        <v>67.335999999999999</v>
      </c>
      <c r="BI232" s="1"/>
      <c r="BJ232" s="1"/>
    </row>
    <row r="233" spans="15:62">
      <c r="W233" s="115">
        <v>-9.1999999999999998E-2</v>
      </c>
      <c r="BI233" s="1"/>
      <c r="BJ233" s="1"/>
    </row>
    <row r="234" spans="15:62">
      <c r="BI234" s="1"/>
      <c r="BJ234" s="1"/>
    </row>
    <row r="235" spans="15:62">
      <c r="T235" s="1">
        <f>T232-0.156</f>
        <v>67.179999999999993</v>
      </c>
      <c r="BI235" s="1"/>
      <c r="BJ235" s="1"/>
    </row>
    <row r="236" spans="15:62">
      <c r="BI236" s="1"/>
      <c r="BJ236" s="1"/>
    </row>
    <row r="237" spans="15:62">
      <c r="BI237" s="1"/>
      <c r="BJ237" s="1"/>
    </row>
    <row r="238" spans="15:62">
      <c r="BI238" s="1"/>
      <c r="BJ238" s="1"/>
    </row>
    <row r="239" spans="15:62">
      <c r="BI239" s="1"/>
      <c r="BJ239" s="1"/>
    </row>
    <row r="240" spans="15:62">
      <c r="BI240" s="1"/>
      <c r="BJ240" s="1"/>
    </row>
    <row r="241" spans="61:62">
      <c r="BI241" s="1"/>
      <c r="BJ241" s="1"/>
    </row>
    <row r="242" spans="61:62">
      <c r="BI242" s="1"/>
      <c r="BJ242" s="1"/>
    </row>
    <row r="243" spans="61:62">
      <c r="BI243" s="1"/>
      <c r="BJ243" s="1"/>
    </row>
    <row r="244" spans="61:62">
      <c r="BI244" s="1"/>
      <c r="BJ244" s="1"/>
    </row>
    <row r="245" spans="61:62">
      <c r="BI245" s="1"/>
      <c r="BJ245" s="1"/>
    </row>
    <row r="246" spans="61:62">
      <c r="BI246" s="1"/>
      <c r="BJ246" s="1"/>
    </row>
    <row r="247" spans="61:62">
      <c r="BI247" s="1"/>
      <c r="BJ247" s="1"/>
    </row>
    <row r="248" spans="61:62">
      <c r="BI248" s="1"/>
      <c r="BJ248" s="1"/>
    </row>
    <row r="249" spans="61:62">
      <c r="BI249" s="1"/>
      <c r="BJ249" s="1"/>
    </row>
    <row r="250" spans="61:62">
      <c r="BI250" s="1"/>
      <c r="BJ250" s="1"/>
    </row>
    <row r="251" spans="61:62">
      <c r="BI251" s="1"/>
      <c r="BJ251" s="1"/>
    </row>
    <row r="252" spans="61:62">
      <c r="BI252" s="1"/>
      <c r="BJ252" s="1"/>
    </row>
    <row r="253" spans="61:62">
      <c r="BI253" s="1"/>
      <c r="BJ253" s="1"/>
    </row>
    <row r="254" spans="61:62">
      <c r="BI254" s="1"/>
      <c r="BJ254" s="1"/>
    </row>
    <row r="255" spans="61:62">
      <c r="BI255" s="1"/>
      <c r="BJ255" s="1"/>
    </row>
    <row r="256" spans="61:62">
      <c r="BI256" s="1"/>
      <c r="BJ256" s="1"/>
    </row>
    <row r="257" spans="61:62">
      <c r="BI257" s="1"/>
      <c r="BJ257" s="1"/>
    </row>
    <row r="258" spans="61:62">
      <c r="BI258" s="1"/>
      <c r="BJ258" s="1"/>
    </row>
    <row r="259" spans="61:62">
      <c r="BI259" s="1"/>
      <c r="BJ259" s="1"/>
    </row>
    <row r="260" spans="61:62">
      <c r="BI260" s="1"/>
      <c r="BJ260" s="1"/>
    </row>
    <row r="261" spans="61:62">
      <c r="BI261" s="1"/>
      <c r="BJ261" s="1"/>
    </row>
    <row r="262" spans="61:62">
      <c r="BI262" s="1"/>
      <c r="BJ262" s="1"/>
    </row>
    <row r="263" spans="61:62">
      <c r="BI263" s="1"/>
      <c r="BJ263" s="1"/>
    </row>
    <row r="264" spans="61:62">
      <c r="BI264" s="1"/>
      <c r="BJ264" s="1"/>
    </row>
    <row r="265" spans="61:62">
      <c r="BI265" s="1"/>
      <c r="BJ265" s="1"/>
    </row>
    <row r="266" spans="61:62">
      <c r="BI266" s="1"/>
      <c r="BJ266" s="1"/>
    </row>
    <row r="267" spans="61:62">
      <c r="BI267" s="1"/>
      <c r="BJ267" s="1"/>
    </row>
    <row r="268" spans="61:62">
      <c r="BI268" s="1"/>
      <c r="BJ268" s="1"/>
    </row>
    <row r="269" spans="61:62">
      <c r="BI269" s="1"/>
      <c r="BJ269" s="1"/>
    </row>
    <row r="270" spans="61:62">
      <c r="BI270" s="1"/>
      <c r="BJ270" s="1"/>
    </row>
    <row r="271" spans="61:62">
      <c r="BI271" s="1"/>
      <c r="BJ271" s="1"/>
    </row>
    <row r="272" spans="61:62">
      <c r="BI272" s="1"/>
      <c r="BJ272" s="1"/>
    </row>
    <row r="273" spans="61:62">
      <c r="BI273" s="1"/>
      <c r="BJ273" s="1"/>
    </row>
    <row r="274" spans="61:62">
      <c r="BI274" s="1"/>
      <c r="BJ274" s="1"/>
    </row>
    <row r="275" spans="61:62">
      <c r="BI275" s="1"/>
      <c r="BJ275" s="1"/>
    </row>
    <row r="276" spans="61:62">
      <c r="BI276" s="1"/>
      <c r="BJ276" s="1"/>
    </row>
    <row r="277" spans="61:62">
      <c r="BI277" s="1"/>
      <c r="BJ277" s="1"/>
    </row>
    <row r="278" spans="61:62">
      <c r="BI278" s="1"/>
      <c r="BJ278" s="1"/>
    </row>
    <row r="279" spans="61:62">
      <c r="BI279" s="1"/>
      <c r="BJ279" s="1"/>
    </row>
    <row r="280" spans="61:62">
      <c r="BI280" s="1"/>
      <c r="BJ280" s="1"/>
    </row>
    <row r="281" spans="61:62">
      <c r="BI281" s="1"/>
      <c r="BJ281" s="1"/>
    </row>
    <row r="282" spans="61:62">
      <c r="BI282" s="1"/>
      <c r="BJ282" s="1"/>
    </row>
    <row r="283" spans="61:62">
      <c r="BI283" s="1"/>
      <c r="BJ283" s="1"/>
    </row>
    <row r="284" spans="61:62">
      <c r="BI284" s="1"/>
      <c r="BJ284" s="1"/>
    </row>
    <row r="285" spans="61:62">
      <c r="BI285" s="1"/>
      <c r="BJ285" s="1"/>
    </row>
    <row r="286" spans="61:62">
      <c r="BI286" s="1"/>
      <c r="BJ286" s="1"/>
    </row>
    <row r="287" spans="61:62">
      <c r="BI287" s="1"/>
      <c r="BJ287" s="1"/>
    </row>
    <row r="288" spans="61:62">
      <c r="BI288" s="1"/>
      <c r="BJ288" s="1"/>
    </row>
    <row r="289" spans="61:62">
      <c r="BI289" s="1"/>
      <c r="BJ289" s="1"/>
    </row>
    <row r="290" spans="61:62">
      <c r="BI290" s="1"/>
      <c r="BJ290" s="1"/>
    </row>
    <row r="291" spans="61:62">
      <c r="BI291" s="1"/>
      <c r="BJ291" s="1"/>
    </row>
    <row r="292" spans="61:62">
      <c r="BI292" s="1"/>
      <c r="BJ292" s="1"/>
    </row>
    <row r="293" spans="61:62">
      <c r="BI293" s="1"/>
      <c r="BJ293" s="1"/>
    </row>
    <row r="294" spans="61:62">
      <c r="BI294" s="1"/>
      <c r="BJ294" s="1"/>
    </row>
    <row r="295" spans="61:62">
      <c r="BI295" s="1"/>
      <c r="BJ295" s="1"/>
    </row>
    <row r="296" spans="61:62">
      <c r="BI296" s="1"/>
      <c r="BJ296" s="1"/>
    </row>
    <row r="297" spans="61:62">
      <c r="BI297" s="1"/>
      <c r="BJ297" s="1"/>
    </row>
    <row r="298" spans="61:62">
      <c r="BI298" s="1"/>
      <c r="BJ298" s="1"/>
    </row>
    <row r="299" spans="61:62">
      <c r="BI299" s="1"/>
      <c r="BJ299" s="1"/>
    </row>
    <row r="300" spans="61:62">
      <c r="BI300" s="1"/>
      <c r="BJ300" s="1"/>
    </row>
    <row r="301" spans="61:62">
      <c r="BI301" s="1"/>
      <c r="BJ301" s="1"/>
    </row>
    <row r="302" spans="61:62">
      <c r="BI302" s="1"/>
      <c r="BJ302" s="1"/>
    </row>
    <row r="303" spans="61:62">
      <c r="BI303" s="1"/>
      <c r="BJ303" s="1"/>
    </row>
    <row r="304" spans="61:62">
      <c r="BI304" s="1"/>
      <c r="BJ304" s="1"/>
    </row>
    <row r="305" spans="61:62">
      <c r="BI305" s="1"/>
      <c r="BJ305" s="1"/>
    </row>
    <row r="306" spans="61:62">
      <c r="BI306" s="1"/>
      <c r="BJ306" s="1"/>
    </row>
    <row r="307" spans="61:62">
      <c r="BI307" s="1"/>
      <c r="BJ307" s="1"/>
    </row>
    <row r="308" spans="61:62">
      <c r="BI308" s="1"/>
      <c r="BJ308" s="1"/>
    </row>
    <row r="309" spans="61:62">
      <c r="BI309" s="1"/>
      <c r="BJ309" s="1"/>
    </row>
    <row r="310" spans="61:62">
      <c r="BI310" s="1"/>
      <c r="BJ310" s="1"/>
    </row>
    <row r="311" spans="61:62">
      <c r="BI311" s="1"/>
      <c r="BJ311" s="1"/>
    </row>
    <row r="312" spans="61:62">
      <c r="BI312" s="1"/>
      <c r="BJ312" s="1"/>
    </row>
    <row r="313" spans="61:62">
      <c r="BI313" s="1"/>
      <c r="BJ313" s="1"/>
    </row>
    <row r="314" spans="61:62">
      <c r="BI314" s="1"/>
      <c r="BJ314" s="1"/>
    </row>
    <row r="315" spans="61:62">
      <c r="BI315" s="1"/>
      <c r="BJ315" s="1"/>
    </row>
    <row r="316" spans="61:62">
      <c r="BI316" s="1"/>
      <c r="BJ316" s="1"/>
    </row>
    <row r="317" spans="61:62">
      <c r="BI317" s="1"/>
      <c r="BJ317" s="1"/>
    </row>
    <row r="318" spans="61:62">
      <c r="BI318" s="1"/>
      <c r="BJ318" s="1"/>
    </row>
    <row r="334" spans="57:57">
      <c r="BE334" s="1">
        <f>BE331-260</f>
        <v>-260</v>
      </c>
    </row>
    <row r="353" spans="55:55">
      <c r="BC353" s="115">
        <v>0.26400000000000001</v>
      </c>
    </row>
    <row r="405" spans="31:37">
      <c r="AE405" s="1">
        <v>131</v>
      </c>
      <c r="AJ405" s="1">
        <v>135</v>
      </c>
    </row>
    <row r="407" spans="31:37">
      <c r="AJ407" s="115">
        <v>3.5000000000000003E-2</v>
      </c>
    </row>
    <row r="410" spans="31:37">
      <c r="AE410" s="1">
        <v>134</v>
      </c>
      <c r="AF410" s="1">
        <v>491</v>
      </c>
    </row>
    <row r="412" spans="31:37">
      <c r="AJ412" s="115">
        <v>-8.7999999999999995E-2</v>
      </c>
      <c r="AK412" s="115">
        <v>-0.10100000000000001</v>
      </c>
    </row>
    <row r="422" spans="31:37">
      <c r="AF422" s="1">
        <v>167</v>
      </c>
      <c r="AJ422" s="1">
        <v>27</v>
      </c>
      <c r="AK422" s="1">
        <v>138</v>
      </c>
    </row>
    <row r="424" spans="31:37">
      <c r="AJ424" s="115">
        <v>-0.47899999999999998</v>
      </c>
      <c r="AK424" s="115">
        <v>-0.17799999999999999</v>
      </c>
    </row>
    <row r="430" spans="31:37">
      <c r="AE430" s="115">
        <v>0.313</v>
      </c>
    </row>
  </sheetData>
  <customSheetViews>
    <customSheetView guid="{C6BBAF30-1E81-42FB-BA93-01B6813E2C8C}" showPageBreaks="1" printArea="1" showRuler="0">
      <pane xSplit="1" ySplit="5" topLeftCell="B6" activePane="bottomRight" state="frozenSplit"/>
      <selection pane="bottomRight"/>
      <rowBreaks count="1" manualBreakCount="1">
        <brk id="39" max="14" man="1"/>
      </rowBreaks>
      <pageMargins left="0.7" right="0.7" top="0.75" bottom="0.75" header="0.3" footer="0.3"/>
      <printOptions horizontalCentered="1"/>
      <pageSetup paperSize="9" scale="78" fitToHeight="7" orientation="landscape"/>
      <headerFooter alignWithMargins="0">
        <oddHeader>&amp;C&amp;12Bezeq - The Israel Telecommunication Corp. Ltd</oddHeader>
        <oddFooter>&amp;R&amp;P of &amp;N
KPIs</oddFooter>
      </headerFooter>
    </customSheetView>
    <customSheetView guid="{F07085DA-2B2D-4BE1-891D-F25D604A092E}" showPageBreaks="1" printArea="1" showRuler="0">
      <pane xSplit="1" ySplit="5" topLeftCell="B6" activePane="bottomRight" state="frozenSplit"/>
      <selection pane="bottomRight" activeCell="A77" sqref="A77"/>
      <rowBreaks count="1" manualBreakCount="1">
        <brk id="41" max="12"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A44E415-E6EC-4CA2-8B4C-A374F00F0261}" showPageBreaks="1" printArea="1" showRuler="0">
      <pane xSplit="1" ySplit="5" topLeftCell="B6" activePane="bottomRight" state="frozenSplit"/>
      <selection pane="bottomRight" activeCell="B6" sqref="B6"/>
      <rowBreaks count="1" manualBreakCount="1">
        <brk id="41" max="18" man="1"/>
      </rowBreaks>
      <pageMargins left="0.7" right="0.7" top="0.75" bottom="0.75" header="0.3" footer="0.3"/>
      <pageSetup paperSize="9" scale="70" orientation="landscape"/>
      <headerFooter alignWithMargins="0">
        <oddHeader>&amp;C&amp;12Bezeq - The Israel Telecommunication Corp. Ltd</oddHeader>
        <oddFooter>&amp;R&amp;P of &amp;N
KPIs</oddFooter>
      </headerFooter>
    </customSheetView>
    <customSheetView guid="{C32ED439-2914-4073-BFBF-7718D6CFE811}" showPageBreaks="1" showGridLines="0" printArea="1">
      <pane xSplit="1" ySplit="5" topLeftCell="K6" activePane="bottomRight" state="frozenSplit"/>
      <selection pane="bottomRight" activeCell="S89" sqref="S89"/>
      <rowBreaks count="2" manualBreakCount="2">
        <brk id="44" max="17" man="1"/>
        <brk id="310"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44BC518B-F505-4956-BE42-792973965029}" showPageBreaks="1" showGridLines="0" printArea="1" showRuler="0">
      <pane xSplit="1" ySplit="5" topLeftCell="B64" activePane="bottomRight" state="frozenSplit"/>
      <selection pane="bottomRight" activeCell="M263" sqref="M263"/>
      <rowBreaks count="2" manualBreakCount="2">
        <brk id="44" max="17" man="1"/>
        <brk id="318"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7DC6D345-C4C0-4162-8636-D495A245EBF8}" scale="97" showPageBreaks="1" showGridLines="0" printArea="1"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7DDFA58-7FF7-4BDB-BFFF-31DB4021D095}" scale="97" showGridLines="0"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s>
  <mergeCells count="1">
    <mergeCell ref="A133:BM133"/>
  </mergeCells>
  <phoneticPr fontId="4" type="noConversion"/>
  <pageMargins left="0.39370078740157483" right="0.19685039370078741" top="0.98425196850393704" bottom="0.39370078740157483" header="0.51181102362204722" footer="0.19685039370078741"/>
  <pageSetup paperSize="9" scale="60" orientation="landscape" r:id="rId1"/>
  <headerFooter alignWithMargins="0">
    <oddHeader>&amp;C&amp;12Bezeq - The Israel Telecommunication Corp. Ltd</oddHeader>
    <oddFooter>&amp;R&amp;P of &amp;N
KPIs</oddFooter>
  </headerFooter>
  <rowBreaks count="2" manualBreakCount="2">
    <brk id="65" max="16383" man="1"/>
    <brk id="299" max="16383" man="1"/>
  </row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G59"/>
  <sheetViews>
    <sheetView showGridLines="0" tabSelected="1" topLeftCell="A11" zoomScale="120" zoomScaleNormal="120" workbookViewId="0">
      <selection activeCell="D15" sqref="D15"/>
    </sheetView>
  </sheetViews>
  <sheetFormatPr defaultRowHeight="12.75"/>
  <cols>
    <col min="1" max="1" width="3.140625" customWidth="1"/>
    <col min="2" max="2" width="27.7109375" customWidth="1"/>
    <col min="3" max="3" width="14.5703125" customWidth="1"/>
    <col min="4" max="4" width="12.5703125" customWidth="1"/>
    <col min="5" max="5" width="24.42578125" customWidth="1"/>
    <col min="6" max="6" width="25.140625" customWidth="1"/>
    <col min="7" max="7" width="10.5703125" bestFit="1" customWidth="1"/>
  </cols>
  <sheetData>
    <row r="1" spans="2:6">
      <c r="B1" s="99"/>
      <c r="C1" s="99"/>
      <c r="D1" s="99"/>
      <c r="E1" s="99"/>
      <c r="F1" s="99"/>
    </row>
    <row r="2" spans="2:6">
      <c r="B2" s="99"/>
      <c r="C2" s="45"/>
      <c r="D2" s="45"/>
      <c r="E2" s="45"/>
      <c r="F2" s="45"/>
    </row>
    <row r="3" spans="2:6">
      <c r="B3" s="55"/>
      <c r="C3" s="45"/>
      <c r="D3" s="45"/>
      <c r="E3" s="45"/>
      <c r="F3" s="45"/>
    </row>
    <row r="4" spans="2:6" ht="6.75" customHeight="1">
      <c r="B4" s="42"/>
      <c r="C4" s="43"/>
      <c r="D4" s="43"/>
      <c r="E4" s="43"/>
      <c r="F4" s="43"/>
    </row>
    <row r="5" spans="2:6" ht="20.25">
      <c r="B5" s="33" t="s">
        <v>273</v>
      </c>
      <c r="C5" s="26"/>
      <c r="D5" s="26"/>
      <c r="E5" s="26"/>
      <c r="F5" s="26"/>
    </row>
    <row r="6" spans="2:6" ht="12" customHeight="1">
      <c r="B6" s="221"/>
      <c r="C6" s="221"/>
      <c r="D6" s="221"/>
      <c r="E6" s="59"/>
      <c r="F6" s="59"/>
    </row>
    <row r="7" spans="2:6" ht="8.25" customHeight="1">
      <c r="B7" s="38"/>
      <c r="C7" s="40"/>
      <c r="D7" s="40"/>
      <c r="E7" s="40"/>
      <c r="F7" s="40"/>
    </row>
    <row r="9" spans="2:6">
      <c r="B9" s="226" t="s">
        <v>258</v>
      </c>
      <c r="C9" s="226" t="s">
        <v>262</v>
      </c>
      <c r="D9" s="226" t="s">
        <v>259</v>
      </c>
    </row>
    <row r="10" spans="2:6">
      <c r="B10" s="220" t="s">
        <v>260</v>
      </c>
      <c r="C10" s="220" t="s">
        <v>323</v>
      </c>
      <c r="D10" s="244" t="s">
        <v>296</v>
      </c>
    </row>
    <row r="12" spans="2:6">
      <c r="B12" s="220" t="s">
        <v>261</v>
      </c>
      <c r="C12" s="244" t="s">
        <v>295</v>
      </c>
      <c r="D12" s="244" t="s">
        <v>296</v>
      </c>
    </row>
    <row r="15" spans="2:6">
      <c r="B15" s="226" t="s">
        <v>354</v>
      </c>
    </row>
    <row r="16" spans="2:6">
      <c r="B16" t="s">
        <v>333</v>
      </c>
    </row>
    <row r="18" spans="2:7">
      <c r="B18" s="226" t="s">
        <v>282</v>
      </c>
    </row>
    <row r="19" spans="2:7" ht="18" customHeight="1">
      <c r="B19" s="227"/>
      <c r="C19" s="228" t="s">
        <v>268</v>
      </c>
      <c r="D19" s="229" t="s">
        <v>269</v>
      </c>
      <c r="E19" s="228" t="s">
        <v>270</v>
      </c>
      <c r="F19" s="228" t="s">
        <v>271</v>
      </c>
    </row>
    <row r="20" spans="2:7">
      <c r="B20" s="227"/>
      <c r="E20" s="228"/>
      <c r="F20" s="230"/>
    </row>
    <row r="21" spans="2:7" ht="15" customHeight="1">
      <c r="B21" s="222" t="s">
        <v>263</v>
      </c>
      <c r="C21" s="223">
        <v>518333</v>
      </c>
      <c r="D21" s="223">
        <v>35708</v>
      </c>
      <c r="E21" s="223">
        <v>195119</v>
      </c>
      <c r="F21" s="223">
        <f>SUM(C21:E21)</f>
        <v>749160</v>
      </c>
    </row>
    <row r="22" spans="2:7" ht="15" customHeight="1">
      <c r="B22" s="222" t="s">
        <v>264</v>
      </c>
      <c r="C22" s="223">
        <v>518333</v>
      </c>
      <c r="D22" s="223">
        <v>35708</v>
      </c>
      <c r="E22" s="223">
        <v>175426</v>
      </c>
      <c r="F22" s="223">
        <f t="shared" ref="F22:F25" si="0">SUM(C22:E22)</f>
        <v>729467</v>
      </c>
    </row>
    <row r="23" spans="2:7" ht="15" customHeight="1">
      <c r="B23" s="222" t="s">
        <v>265</v>
      </c>
      <c r="C23" s="223">
        <v>606668</v>
      </c>
      <c r="D23" s="223">
        <v>250205</v>
      </c>
      <c r="E23" s="223">
        <v>150846</v>
      </c>
      <c r="F23" s="223">
        <f t="shared" si="0"/>
        <v>1007719</v>
      </c>
    </row>
    <row r="24" spans="2:7" ht="15" customHeight="1">
      <c r="B24" s="222" t="s">
        <v>266</v>
      </c>
      <c r="C24" s="223">
        <v>265005</v>
      </c>
      <c r="D24" s="223">
        <v>643490</v>
      </c>
      <c r="E24" s="223">
        <v>121583</v>
      </c>
      <c r="F24" s="223">
        <f t="shared" si="0"/>
        <v>1030078</v>
      </c>
    </row>
    <row r="25" spans="2:7" ht="15" customHeight="1">
      <c r="B25" s="222" t="s">
        <v>267</v>
      </c>
      <c r="C25" s="223">
        <v>1799250</v>
      </c>
      <c r="D25" s="223">
        <v>2121747</v>
      </c>
      <c r="E25" s="223">
        <v>251793</v>
      </c>
      <c r="F25" s="223">
        <f t="shared" si="0"/>
        <v>4172790</v>
      </c>
    </row>
    <row r="26" spans="2:7">
      <c r="B26" s="224" t="s">
        <v>272</v>
      </c>
      <c r="C26" s="225">
        <f>SUM(C21:C25)</f>
        <v>3707589</v>
      </c>
      <c r="D26" s="225">
        <f>SUM(D21:D25)</f>
        <v>3086858</v>
      </c>
      <c r="E26" s="225">
        <f>SUM(E21:E25)</f>
        <v>894767</v>
      </c>
      <c r="F26" s="225">
        <f>SUM(F21:F25)</f>
        <v>7689214</v>
      </c>
      <c r="G26" s="270"/>
    </row>
    <row r="29" spans="2:7">
      <c r="B29" s="226" t="s">
        <v>283</v>
      </c>
    </row>
    <row r="30" spans="2:7" ht="18" customHeight="1">
      <c r="B30" s="227"/>
      <c r="C30" s="228" t="s">
        <v>268</v>
      </c>
      <c r="D30" s="229" t="s">
        <v>269</v>
      </c>
      <c r="E30" s="228" t="s">
        <v>270</v>
      </c>
      <c r="F30" s="228" t="s">
        <v>271</v>
      </c>
    </row>
    <row r="31" spans="2:7">
      <c r="B31" s="227"/>
      <c r="C31" s="228"/>
      <c r="D31" s="229"/>
      <c r="E31" s="228"/>
      <c r="F31" s="230"/>
    </row>
    <row r="32" spans="2:7" ht="15" customHeight="1">
      <c r="B32" s="222" t="s">
        <v>263</v>
      </c>
      <c r="C32" s="223">
        <v>0</v>
      </c>
      <c r="D32" s="223">
        <v>85000</v>
      </c>
      <c r="E32" s="223">
        <v>36535</v>
      </c>
      <c r="F32" s="223">
        <f>SUM(C32:E32)</f>
        <v>121535</v>
      </c>
    </row>
    <row r="33" spans="2:6" ht="15" customHeight="1">
      <c r="B33" s="222" t="s">
        <v>264</v>
      </c>
      <c r="C33" s="223">
        <v>0</v>
      </c>
      <c r="D33" s="223">
        <v>93333</v>
      </c>
      <c r="E33" s="223">
        <v>32880</v>
      </c>
      <c r="F33" s="223">
        <f t="shared" ref="F33:F36" si="1">SUM(C33:E33)</f>
        <v>126213</v>
      </c>
    </row>
    <row r="34" spans="2:6" ht="15" customHeight="1">
      <c r="B34" s="222" t="s">
        <v>265</v>
      </c>
      <c r="C34" s="223">
        <v>0</v>
      </c>
      <c r="D34" s="223">
        <v>76667</v>
      </c>
      <c r="E34" s="223">
        <v>29183</v>
      </c>
      <c r="F34" s="223">
        <f t="shared" si="1"/>
        <v>105850</v>
      </c>
    </row>
    <row r="35" spans="2:6" ht="15" customHeight="1">
      <c r="B35" s="222" t="s">
        <v>266</v>
      </c>
      <c r="C35" s="223">
        <v>0</v>
      </c>
      <c r="D35" s="223">
        <v>58333</v>
      </c>
      <c r="E35" s="223">
        <v>26387</v>
      </c>
      <c r="F35" s="223">
        <f t="shared" si="1"/>
        <v>84720</v>
      </c>
    </row>
    <row r="36" spans="2:6" ht="15" customHeight="1">
      <c r="B36" s="222" t="s">
        <v>267</v>
      </c>
      <c r="C36" s="223"/>
      <c r="D36" s="223">
        <v>700000</v>
      </c>
      <c r="E36" s="223">
        <v>78709</v>
      </c>
      <c r="F36" s="223">
        <f t="shared" si="1"/>
        <v>778709</v>
      </c>
    </row>
    <row r="37" spans="2:6">
      <c r="B37" s="224" t="s">
        <v>272</v>
      </c>
      <c r="C37" s="225">
        <f>SUM(C32:C36)</f>
        <v>0</v>
      </c>
      <c r="D37" s="225">
        <f>SUM(D32:D36)</f>
        <v>1013333</v>
      </c>
      <c r="E37" s="225">
        <f>SUM(E32:E36)</f>
        <v>203694</v>
      </c>
      <c r="F37" s="225">
        <f>SUM(F32:F36)</f>
        <v>1217027</v>
      </c>
    </row>
    <row r="38" spans="2:6">
      <c r="B38" s="226"/>
    </row>
    <row r="39" spans="2:6">
      <c r="B39" s="226"/>
    </row>
    <row r="40" spans="2:6">
      <c r="B40" s="226" t="s">
        <v>284</v>
      </c>
    </row>
    <row r="41" spans="2:6">
      <c r="B41" s="227"/>
      <c r="C41" s="228" t="s">
        <v>268</v>
      </c>
      <c r="D41" s="229" t="s">
        <v>269</v>
      </c>
      <c r="E41" s="228" t="s">
        <v>270</v>
      </c>
      <c r="F41" s="228" t="s">
        <v>271</v>
      </c>
    </row>
    <row r="42" spans="2:6">
      <c r="B42" s="227"/>
      <c r="C42" s="228"/>
      <c r="D42" s="229"/>
      <c r="E42" s="228"/>
      <c r="F42" s="230"/>
    </row>
    <row r="43" spans="2:6">
      <c r="B43" s="222" t="s">
        <v>263</v>
      </c>
      <c r="C43" s="223">
        <v>0</v>
      </c>
      <c r="D43" s="223">
        <v>284056</v>
      </c>
      <c r="E43" s="223">
        <v>56844</v>
      </c>
      <c r="F43" s="223">
        <f>SUM(C43:E43)</f>
        <v>340900</v>
      </c>
    </row>
    <row r="44" spans="2:6">
      <c r="B44" s="222" t="s">
        <v>264</v>
      </c>
      <c r="C44" s="223">
        <v>0</v>
      </c>
      <c r="D44" s="223">
        <v>61556</v>
      </c>
      <c r="E44" s="223">
        <v>45575</v>
      </c>
      <c r="F44" s="223">
        <f t="shared" ref="F44:F47" si="2">SUM(C44:E44)</f>
        <v>107131</v>
      </c>
    </row>
    <row r="45" spans="2:6">
      <c r="B45" s="222" t="s">
        <v>265</v>
      </c>
      <c r="C45" s="223">
        <v>0</v>
      </c>
      <c r="D45" s="223">
        <v>6000</v>
      </c>
      <c r="E45" s="223">
        <v>42434</v>
      </c>
      <c r="F45" s="223">
        <f t="shared" si="2"/>
        <v>48434</v>
      </c>
    </row>
    <row r="46" spans="2:6">
      <c r="B46" s="222" t="s">
        <v>266</v>
      </c>
      <c r="C46" s="223">
        <v>0</v>
      </c>
      <c r="D46" s="223">
        <v>406000</v>
      </c>
      <c r="E46" s="223">
        <v>42333</v>
      </c>
      <c r="F46" s="223">
        <f t="shared" si="2"/>
        <v>448333</v>
      </c>
    </row>
    <row r="47" spans="2:6">
      <c r="B47" s="222" t="s">
        <v>267</v>
      </c>
      <c r="C47" s="223">
        <v>0</v>
      </c>
      <c r="D47" s="223">
        <v>839000</v>
      </c>
      <c r="E47" s="223">
        <v>47478</v>
      </c>
      <c r="F47" s="223">
        <f t="shared" si="2"/>
        <v>886478</v>
      </c>
    </row>
    <row r="48" spans="2:6">
      <c r="B48" s="224" t="s">
        <v>272</v>
      </c>
      <c r="C48" s="225">
        <f>SUM(C43:C47)</f>
        <v>0</v>
      </c>
      <c r="D48" s="225">
        <f>SUM(D43:D47)</f>
        <v>1596612</v>
      </c>
      <c r="E48" s="225">
        <f>SUM(E43:E47)</f>
        <v>234664</v>
      </c>
      <c r="F48" s="225">
        <f>SUM(F43:F47)</f>
        <v>1831276</v>
      </c>
    </row>
    <row r="49" spans="2:6" ht="12.75" customHeight="1"/>
    <row r="50" spans="2:6" ht="12.75" customHeight="1">
      <c r="B50" s="226" t="s">
        <v>275</v>
      </c>
    </row>
    <row r="51" spans="2:6" ht="12.75" customHeight="1">
      <c r="B51" s="227"/>
      <c r="C51" s="228" t="s">
        <v>268</v>
      </c>
      <c r="D51" s="229" t="s">
        <v>269</v>
      </c>
      <c r="E51" s="228" t="s">
        <v>270</v>
      </c>
      <c r="F51" s="228" t="s">
        <v>271</v>
      </c>
    </row>
    <row r="52" spans="2:6" ht="12.75" customHeight="1">
      <c r="B52" s="227"/>
      <c r="C52" s="228"/>
      <c r="D52" s="229"/>
      <c r="E52" s="228"/>
      <c r="F52" s="230"/>
    </row>
    <row r="53" spans="2:6" ht="12.75" customHeight="1">
      <c r="B53" s="222" t="s">
        <v>263</v>
      </c>
      <c r="C53" s="223">
        <f>C43+C32+C21</f>
        <v>518333</v>
      </c>
      <c r="D53" s="223">
        <f>D43+D32+D21</f>
        <v>404764</v>
      </c>
      <c r="E53" s="223">
        <f>E43+E32+E21</f>
        <v>288498</v>
      </c>
      <c r="F53" s="223">
        <f>F43+F32+F21</f>
        <v>1211595</v>
      </c>
    </row>
    <row r="54" spans="2:6" ht="12.75" customHeight="1">
      <c r="B54" s="222" t="s">
        <v>264</v>
      </c>
      <c r="C54" s="223">
        <f t="shared" ref="C54:F57" si="3">C44+C33+C22</f>
        <v>518333</v>
      </c>
      <c r="D54" s="223">
        <f t="shared" si="3"/>
        <v>190597</v>
      </c>
      <c r="E54" s="223">
        <f t="shared" si="3"/>
        <v>253881</v>
      </c>
      <c r="F54" s="223">
        <f t="shared" si="3"/>
        <v>962811</v>
      </c>
    </row>
    <row r="55" spans="2:6" ht="12.75" customHeight="1">
      <c r="B55" s="222" t="s">
        <v>265</v>
      </c>
      <c r="C55" s="223">
        <f t="shared" si="3"/>
        <v>606668</v>
      </c>
      <c r="D55" s="223">
        <f t="shared" si="3"/>
        <v>332872</v>
      </c>
      <c r="E55" s="223">
        <f t="shared" si="3"/>
        <v>222463</v>
      </c>
      <c r="F55" s="223">
        <f t="shared" si="3"/>
        <v>1162003</v>
      </c>
    </row>
    <row r="56" spans="2:6" ht="12.75" customHeight="1">
      <c r="B56" s="222" t="s">
        <v>266</v>
      </c>
      <c r="C56" s="223">
        <f t="shared" si="3"/>
        <v>265005</v>
      </c>
      <c r="D56" s="223">
        <f t="shared" si="3"/>
        <v>1107823</v>
      </c>
      <c r="E56" s="223">
        <f t="shared" si="3"/>
        <v>190303</v>
      </c>
      <c r="F56" s="223">
        <f t="shared" si="3"/>
        <v>1563131</v>
      </c>
    </row>
    <row r="57" spans="2:6" ht="12.75" customHeight="1">
      <c r="B57" s="222" t="s">
        <v>267</v>
      </c>
      <c r="C57" s="223">
        <f t="shared" si="3"/>
        <v>1799250</v>
      </c>
      <c r="D57" s="223">
        <f t="shared" si="3"/>
        <v>3660747</v>
      </c>
      <c r="E57" s="223">
        <f t="shared" si="3"/>
        <v>377980</v>
      </c>
      <c r="F57" s="223">
        <f t="shared" si="3"/>
        <v>5837977</v>
      </c>
    </row>
    <row r="58" spans="2:6" ht="12.75" customHeight="1">
      <c r="B58" s="224" t="s">
        <v>272</v>
      </c>
      <c r="C58" s="225">
        <f>SUM(C53:C57)</f>
        <v>3707589</v>
      </c>
      <c r="D58" s="225">
        <f>SUM(D53:D57)</f>
        <v>5696803</v>
      </c>
      <c r="E58" s="225">
        <f>SUM(E53:E57)</f>
        <v>1333125</v>
      </c>
      <c r="F58" s="225">
        <f>SUM(F53:F57)</f>
        <v>10737517</v>
      </c>
    </row>
    <row r="59" spans="2:6" ht="6.75" customHeight="1">
      <c r="B59" s="42"/>
      <c r="C59" s="43"/>
      <c r="D59" s="43"/>
      <c r="E59" s="43"/>
      <c r="F59" s="43"/>
    </row>
  </sheetData>
  <pageMargins left="0.70866141732283472" right="0.70866141732283472" top="0.39370078740157483" bottom="0.59055118110236227" header="0.11811023622047245" footer="0.31496062992125984"/>
  <pageSetup paperSize="9" orientation="landscape" r:id="rId1"/>
  <headerFooter>
    <oddHeader>&amp;CBezeq - The Israel Telecommunication Corp. Ltd</oddHeader>
    <oddFooter>&amp;R&amp;P of &amp;N
Debt Ratings and Repayments</oddFooter>
  </headerFooter>
  <rowBreaks count="1" manualBreakCount="1">
    <brk id="37" min="1" max="5" man="1"/>
  </rowBreaks>
  <colBreaks count="1" manualBreakCount="1">
    <brk id="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5"/>
  <sheetViews>
    <sheetView showGridLines="0" tabSelected="1" topLeftCell="A14" zoomScale="140" zoomScaleNormal="140" workbookViewId="0">
      <selection activeCell="D15" sqref="D15"/>
    </sheetView>
  </sheetViews>
  <sheetFormatPr defaultRowHeight="12.75"/>
  <cols>
    <col min="1" max="1" width="1.28515625" style="220" customWidth="1"/>
    <col min="2" max="2" width="39.42578125" style="220" customWidth="1"/>
    <col min="3" max="3" width="12.85546875" style="220" customWidth="1"/>
    <col min="4" max="4" width="10.140625" style="220" customWidth="1"/>
    <col min="5" max="5" width="13.140625" style="220" customWidth="1"/>
    <col min="6" max="6" width="12" style="220" customWidth="1"/>
    <col min="7" max="7" width="21.85546875" style="220" customWidth="1"/>
    <col min="8" max="16384" width="9.140625" style="220"/>
  </cols>
  <sheetData>
    <row r="1" spans="2:7">
      <c r="B1" s="231"/>
      <c r="C1" s="231"/>
      <c r="D1" s="232"/>
      <c r="E1" s="232"/>
      <c r="F1" s="232"/>
    </row>
    <row r="2" spans="2:7">
      <c r="B2" s="231"/>
      <c r="C2" s="231"/>
      <c r="D2" s="231"/>
      <c r="E2" s="231"/>
      <c r="F2" s="231"/>
    </row>
    <row r="3" spans="2:7">
      <c r="B3" s="45"/>
      <c r="C3" s="267" t="s">
        <v>359</v>
      </c>
      <c r="D3" s="267" t="s">
        <v>361</v>
      </c>
      <c r="E3" s="45" t="s">
        <v>365</v>
      </c>
      <c r="F3" s="45" t="s">
        <v>362</v>
      </c>
      <c r="G3" s="288" t="s">
        <v>369</v>
      </c>
    </row>
    <row r="4" spans="2:7">
      <c r="B4" s="46"/>
      <c r="C4" s="307" t="s">
        <v>360</v>
      </c>
      <c r="D4" s="286"/>
      <c r="E4" s="45" t="s">
        <v>364</v>
      </c>
      <c r="F4" s="45" t="s">
        <v>363</v>
      </c>
      <c r="G4" s="288" t="s">
        <v>368</v>
      </c>
    </row>
    <row r="5" spans="2:7" ht="4.5" customHeight="1">
      <c r="B5" s="42"/>
      <c r="C5" s="42"/>
      <c r="D5" s="233"/>
      <c r="E5" s="233"/>
      <c r="F5" s="233"/>
      <c r="G5" s="233"/>
    </row>
    <row r="6" spans="2:7">
      <c r="B6" s="234"/>
      <c r="C6" s="234"/>
      <c r="D6" s="234"/>
      <c r="E6" s="234"/>
      <c r="F6" s="234"/>
      <c r="G6" s="234"/>
    </row>
    <row r="7" spans="2:7" ht="20.25">
      <c r="B7" s="33" t="s">
        <v>274</v>
      </c>
      <c r="C7" s="27"/>
      <c r="D7" s="235"/>
      <c r="E7" s="235"/>
      <c r="F7" s="235"/>
      <c r="G7" s="235"/>
    </row>
    <row r="8" spans="2:7">
      <c r="B8" s="236"/>
      <c r="C8" s="236"/>
      <c r="D8" s="236"/>
      <c r="E8" s="236"/>
      <c r="F8" s="236"/>
      <c r="G8" s="236"/>
    </row>
    <row r="9" spans="2:7">
      <c r="B9" s="38" t="s">
        <v>358</v>
      </c>
      <c r="C9" s="38"/>
      <c r="D9" s="40"/>
      <c r="E9" s="40"/>
      <c r="F9" s="40"/>
      <c r="G9" s="40"/>
    </row>
    <row r="10" spans="2:7" ht="15" customHeight="1">
      <c r="B10" s="237"/>
      <c r="C10" s="239"/>
      <c r="D10" s="239"/>
      <c r="E10" s="239"/>
      <c r="F10" s="239"/>
      <c r="G10" s="240"/>
    </row>
    <row r="11" spans="2:7" ht="15" customHeight="1">
      <c r="B11" s="303" t="s">
        <v>370</v>
      </c>
      <c r="C11" s="239"/>
      <c r="D11" s="239"/>
      <c r="E11" s="239"/>
      <c r="F11" s="239"/>
      <c r="G11" s="240"/>
    </row>
    <row r="12" spans="2:7" ht="15" customHeight="1">
      <c r="B12" s="237"/>
      <c r="C12" s="239"/>
      <c r="D12" s="239"/>
      <c r="E12" s="239"/>
      <c r="F12" s="239"/>
      <c r="G12" s="240"/>
    </row>
    <row r="13" spans="2:7" ht="15" customHeight="1">
      <c r="B13" s="237" t="s">
        <v>355</v>
      </c>
      <c r="C13" s="306">
        <v>1591</v>
      </c>
      <c r="D13" s="289" t="s">
        <v>269</v>
      </c>
      <c r="E13" s="289" t="s">
        <v>356</v>
      </c>
      <c r="F13" s="284">
        <v>3.7100000000000001E-2</v>
      </c>
      <c r="G13" s="285" t="s">
        <v>367</v>
      </c>
    </row>
    <row r="14" spans="2:7" ht="15" customHeight="1">
      <c r="B14" s="290"/>
      <c r="C14" s="294"/>
      <c r="D14" s="298" t="s">
        <v>366</v>
      </c>
      <c r="E14" s="291"/>
      <c r="F14" s="291"/>
      <c r="G14" s="292"/>
    </row>
    <row r="15" spans="2:7" s="287" customFormat="1" ht="64.5" customHeight="1">
      <c r="B15" s="237" t="s">
        <v>357</v>
      </c>
      <c r="C15" s="293">
        <v>107</v>
      </c>
      <c r="D15" s="289" t="s">
        <v>269</v>
      </c>
      <c r="E15" s="297" t="s">
        <v>371</v>
      </c>
      <c r="F15" s="284">
        <v>1.44E-2</v>
      </c>
      <c r="G15" s="285" t="s">
        <v>372</v>
      </c>
    </row>
    <row r="16" spans="2:7" ht="15" customHeight="1">
      <c r="B16" s="290"/>
      <c r="C16" s="294"/>
      <c r="D16" s="298" t="s">
        <v>366</v>
      </c>
      <c r="E16" s="294"/>
      <c r="F16" s="295"/>
      <c r="G16" s="292"/>
    </row>
    <row r="17" spans="1:7" ht="15" customHeight="1">
      <c r="B17" s="237"/>
      <c r="C17" s="293"/>
      <c r="D17" s="289"/>
      <c r="E17" s="239"/>
      <c r="F17" s="284"/>
      <c r="G17" s="240"/>
    </row>
    <row r="18" spans="1:7" ht="15" customHeight="1">
      <c r="B18" s="237" t="s">
        <v>357</v>
      </c>
      <c r="C18" s="305">
        <v>3993</v>
      </c>
      <c r="D18" s="289" t="s">
        <v>269</v>
      </c>
      <c r="E18" s="289" t="s">
        <v>356</v>
      </c>
      <c r="F18" s="284">
        <v>3.1099999999999999E-2</v>
      </c>
      <c r="G18" s="285" t="s">
        <v>373</v>
      </c>
    </row>
    <row r="19" spans="1:7" ht="15" customHeight="1">
      <c r="A19" s="238"/>
      <c r="B19" s="290"/>
      <c r="C19" s="294"/>
      <c r="D19" s="298" t="s">
        <v>366</v>
      </c>
      <c r="E19" s="294"/>
      <c r="F19" s="295"/>
      <c r="G19" s="296"/>
    </row>
    <row r="20" spans="1:7" ht="15" customHeight="1">
      <c r="B20" s="237"/>
      <c r="C20" s="293"/>
      <c r="D20" s="289"/>
      <c r="E20" s="239"/>
      <c r="F20" s="284"/>
      <c r="G20" s="285"/>
    </row>
    <row r="21" spans="1:7" ht="15" customHeight="1">
      <c r="B21" s="237" t="s">
        <v>357</v>
      </c>
      <c r="C21" s="293">
        <v>3708</v>
      </c>
      <c r="D21" s="289" t="s">
        <v>268</v>
      </c>
      <c r="E21" s="289" t="s">
        <v>356</v>
      </c>
      <c r="F21" s="284">
        <v>1.9900000000000001E-2</v>
      </c>
      <c r="G21" s="285" t="s">
        <v>374</v>
      </c>
    </row>
    <row r="22" spans="1:7" ht="15" customHeight="1">
      <c r="B22" s="237"/>
      <c r="C22" s="304"/>
      <c r="D22" s="300" t="s">
        <v>366</v>
      </c>
      <c r="E22" s="299"/>
      <c r="F22" s="301"/>
      <c r="G22" s="302"/>
    </row>
    <row r="23" spans="1:7" ht="4.5" customHeight="1">
      <c r="B23" s="42"/>
      <c r="C23" s="42"/>
      <c r="D23" s="233"/>
      <c r="E23" s="233"/>
      <c r="F23" s="233"/>
      <c r="G23" s="233"/>
    </row>
    <row r="24" spans="1:7" ht="15" customHeight="1">
      <c r="B24" s="238"/>
      <c r="C24" s="239"/>
      <c r="D24" s="239"/>
      <c r="E24" s="239"/>
      <c r="F24" s="239"/>
    </row>
    <row r="25" spans="1:7" ht="15" customHeight="1">
      <c r="B25" s="238"/>
      <c r="C25" s="239"/>
      <c r="D25" s="239"/>
      <c r="E25" s="239"/>
      <c r="F25" s="239"/>
    </row>
  </sheetData>
  <pageMargins left="0.70866141732283472" right="0.70866141732283472" top="0.39370078740157483" bottom="0.39370078740157483" header="0.11811023622047245" footer="0.31496062992125984"/>
  <pageSetup paperSize="9" scale="88" orientation="landscape" r:id="rId1"/>
  <headerFooter>
    <oddHeader>&amp;CBezeq - The Israel Telecommunication Corp. Ltd</oddHeader>
    <oddFooter>&amp;R&amp;P of &amp;N
Debt Terms</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sheetPr>
  <dimension ref="A1:IV254"/>
  <sheetViews>
    <sheetView showGridLines="0" tabSelected="1" zoomScale="120" zoomScaleNormal="120" workbookViewId="0">
      <selection activeCell="D15" sqref="D15"/>
    </sheetView>
  </sheetViews>
  <sheetFormatPr defaultColWidth="8.7109375" defaultRowHeight="12.75"/>
  <cols>
    <col min="1" max="1" width="34.42578125" style="98" customWidth="1"/>
    <col min="2" max="2" width="2.28515625" style="98" customWidth="1"/>
    <col min="3" max="10" width="10.28515625" style="98" customWidth="1"/>
    <col min="11" max="11" width="10.42578125" style="98" customWidth="1"/>
    <col min="12" max="12" width="17.42578125" style="98" customWidth="1"/>
    <col min="13" max="13" width="17.7109375" style="101" customWidth="1"/>
    <col min="14" max="14" width="9.28515625" style="101" customWidth="1"/>
    <col min="15" max="89" width="8.7109375" style="101"/>
    <col min="90" max="16384" width="8.7109375" style="98"/>
  </cols>
  <sheetData>
    <row r="1" spans="1:256" s="99" customFormat="1" ht="15.75">
      <c r="C1" s="321" t="s">
        <v>4</v>
      </c>
      <c r="D1" s="321"/>
      <c r="E1" s="321"/>
      <c r="F1" s="321"/>
      <c r="G1" s="321"/>
      <c r="H1" s="321"/>
      <c r="I1" s="321"/>
      <c r="J1" s="321"/>
      <c r="K1" s="321"/>
      <c r="L1" s="321"/>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row>
    <row r="2" spans="1:256" s="99" customFormat="1">
      <c r="M2" s="100"/>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row>
    <row r="3" spans="1:256" s="99" customFormat="1" ht="23.25">
      <c r="C3" s="322" t="s">
        <v>42</v>
      </c>
      <c r="D3" s="322"/>
      <c r="E3" s="322"/>
      <c r="F3" s="322"/>
      <c r="G3" s="322"/>
      <c r="H3" s="322"/>
      <c r="I3" s="322"/>
      <c r="J3" s="322"/>
      <c r="K3" s="322"/>
      <c r="L3" s="322"/>
      <c r="M3" s="100"/>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row>
    <row r="4" spans="1:256" s="99" customFormat="1" ht="9.75" customHeight="1">
      <c r="M4" s="100"/>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row>
    <row r="5" spans="1:256" s="105" customFormat="1" ht="6.75" customHeight="1">
      <c r="A5" s="102"/>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c r="IR5" s="104"/>
      <c r="IS5" s="104"/>
      <c r="IT5" s="104"/>
      <c r="IU5" s="104"/>
      <c r="IV5" s="104"/>
    </row>
    <row r="6" spans="1:256">
      <c r="A6" s="106"/>
      <c r="B6" s="99"/>
      <c r="C6" s="99"/>
      <c r="D6" s="99"/>
      <c r="E6" s="99"/>
      <c r="F6" s="99"/>
      <c r="G6" s="99"/>
      <c r="H6" s="99"/>
      <c r="I6" s="99"/>
      <c r="J6" s="99"/>
      <c r="K6" s="99"/>
      <c r="L6" s="99"/>
      <c r="M6" s="100"/>
    </row>
    <row r="7" spans="1:256" s="108" customFormat="1">
      <c r="A7" s="107" t="s">
        <v>33</v>
      </c>
    </row>
    <row r="8" spans="1:256">
      <c r="A8" s="99"/>
      <c r="B8" s="99"/>
      <c r="C8" s="109"/>
      <c r="D8" s="99"/>
      <c r="E8" s="99"/>
      <c r="F8" s="99"/>
      <c r="G8" s="99"/>
      <c r="H8" s="99"/>
      <c r="I8" s="99"/>
      <c r="J8" s="99"/>
      <c r="K8" s="99"/>
      <c r="L8" s="99"/>
      <c r="M8" s="100"/>
    </row>
    <row r="9" spans="1:256">
      <c r="A9" s="110" t="s">
        <v>9</v>
      </c>
      <c r="B9" s="110" t="s">
        <v>30</v>
      </c>
      <c r="C9" s="110" t="s">
        <v>245</v>
      </c>
      <c r="D9" s="99"/>
      <c r="E9" s="99"/>
      <c r="F9" s="99"/>
      <c r="G9" s="99"/>
      <c r="H9" s="99"/>
      <c r="I9" s="99"/>
      <c r="J9" s="99"/>
      <c r="K9" s="99"/>
      <c r="L9" s="99"/>
      <c r="M9" s="100"/>
    </row>
    <row r="10" spans="1:256">
      <c r="A10" s="110" t="s">
        <v>169</v>
      </c>
      <c r="B10" s="110" t="s">
        <v>30</v>
      </c>
      <c r="C10" s="110" t="s">
        <v>290</v>
      </c>
      <c r="D10" s="99"/>
      <c r="E10" s="99"/>
      <c r="F10" s="99"/>
      <c r="G10" s="99"/>
      <c r="H10" s="99"/>
      <c r="I10" s="99"/>
      <c r="J10" s="99"/>
      <c r="K10" s="99"/>
      <c r="L10" s="99"/>
      <c r="M10" s="100"/>
    </row>
    <row r="11" spans="1:256">
      <c r="A11" s="110" t="s">
        <v>238</v>
      </c>
      <c r="B11" s="110" t="s">
        <v>30</v>
      </c>
      <c r="C11" s="110" t="s">
        <v>291</v>
      </c>
      <c r="D11" s="99"/>
      <c r="E11" s="99"/>
      <c r="F11" s="99"/>
      <c r="G11" s="99"/>
      <c r="H11" s="99"/>
      <c r="I11" s="99"/>
      <c r="J11" s="99"/>
      <c r="K11" s="99"/>
      <c r="L11" s="99"/>
      <c r="M11" s="100"/>
    </row>
    <row r="12" spans="1:256">
      <c r="A12" s="110"/>
      <c r="B12" s="110"/>
      <c r="C12" s="110" t="s">
        <v>246</v>
      </c>
      <c r="D12" s="99"/>
      <c r="E12" s="99"/>
      <c r="F12" s="99"/>
      <c r="G12" s="99"/>
      <c r="H12" s="99"/>
      <c r="I12" s="99"/>
      <c r="J12" s="99"/>
      <c r="K12" s="99"/>
      <c r="L12" s="99"/>
      <c r="M12" s="100"/>
    </row>
    <row r="13" spans="1:256">
      <c r="A13" s="110" t="s">
        <v>13</v>
      </c>
      <c r="B13" s="110" t="s">
        <v>30</v>
      </c>
      <c r="C13" s="110" t="s">
        <v>219</v>
      </c>
      <c r="D13" s="99"/>
      <c r="E13" s="99"/>
      <c r="F13" s="99"/>
      <c r="G13" s="99"/>
      <c r="H13" s="99"/>
      <c r="I13" s="99"/>
      <c r="J13" s="99"/>
      <c r="K13" s="99"/>
      <c r="L13" s="99"/>
      <c r="M13" s="100"/>
    </row>
    <row r="14" spans="1:256">
      <c r="A14" s="110" t="s">
        <v>46</v>
      </c>
      <c r="B14" s="110" t="s">
        <v>30</v>
      </c>
      <c r="C14" s="110" t="s">
        <v>61</v>
      </c>
      <c r="D14" s="99"/>
      <c r="E14" s="99"/>
      <c r="F14" s="99"/>
      <c r="G14" s="99"/>
      <c r="H14" s="99"/>
      <c r="I14" s="99"/>
      <c r="J14" s="99"/>
      <c r="K14" s="99"/>
      <c r="L14" s="99"/>
      <c r="M14" s="100"/>
    </row>
    <row r="15" spans="1:256">
      <c r="A15" s="110" t="s">
        <v>218</v>
      </c>
      <c r="B15" s="110" t="s">
        <v>30</v>
      </c>
      <c r="C15" s="110" t="s">
        <v>224</v>
      </c>
      <c r="D15" s="99"/>
      <c r="E15" s="99"/>
      <c r="F15" s="99"/>
      <c r="G15" s="99"/>
      <c r="H15" s="99"/>
      <c r="I15" s="99"/>
      <c r="J15" s="99"/>
      <c r="K15" s="99"/>
      <c r="L15" s="99"/>
      <c r="M15" s="100"/>
    </row>
    <row r="16" spans="1:256">
      <c r="A16" s="110" t="s">
        <v>59</v>
      </c>
      <c r="B16" s="110" t="s">
        <v>30</v>
      </c>
      <c r="C16" s="110" t="s">
        <v>60</v>
      </c>
      <c r="D16" s="99"/>
      <c r="E16" s="99"/>
      <c r="F16" s="99"/>
      <c r="G16" s="99"/>
      <c r="H16" s="99"/>
      <c r="I16" s="99"/>
      <c r="J16" s="99"/>
      <c r="K16" s="99"/>
      <c r="L16" s="99"/>
      <c r="M16" s="100"/>
    </row>
    <row r="17" spans="1:13">
      <c r="A17" s="110" t="s">
        <v>29</v>
      </c>
      <c r="B17" s="110" t="s">
        <v>30</v>
      </c>
      <c r="C17" s="110" t="s">
        <v>47</v>
      </c>
      <c r="D17" s="99"/>
      <c r="E17" s="99"/>
      <c r="F17" s="99"/>
      <c r="G17" s="99"/>
      <c r="H17" s="99"/>
      <c r="I17" s="99"/>
      <c r="J17" s="99"/>
      <c r="K17" s="99"/>
      <c r="L17" s="99"/>
      <c r="M17" s="100"/>
    </row>
    <row r="18" spans="1:13">
      <c r="A18" s="110" t="s">
        <v>31</v>
      </c>
      <c r="B18" s="110" t="s">
        <v>30</v>
      </c>
      <c r="C18" s="110" t="s">
        <v>48</v>
      </c>
      <c r="D18" s="99"/>
      <c r="E18" s="99"/>
      <c r="F18" s="99"/>
      <c r="G18" s="99"/>
      <c r="H18" s="99"/>
      <c r="I18" s="99"/>
      <c r="J18" s="99"/>
      <c r="K18" s="99"/>
      <c r="L18" s="99"/>
      <c r="M18" s="100"/>
    </row>
    <row r="19" spans="1:13">
      <c r="A19" s="110" t="s">
        <v>36</v>
      </c>
      <c r="B19" s="110" t="s">
        <v>30</v>
      </c>
      <c r="C19" s="110" t="s">
        <v>49</v>
      </c>
      <c r="D19" s="99"/>
      <c r="E19" s="99"/>
      <c r="F19" s="99"/>
      <c r="G19" s="99"/>
      <c r="H19" s="99"/>
      <c r="I19" s="99"/>
      <c r="J19" s="99"/>
      <c r="K19" s="99"/>
      <c r="L19" s="99"/>
      <c r="M19" s="100"/>
    </row>
    <row r="20" spans="1:13">
      <c r="A20" s="110" t="s">
        <v>35</v>
      </c>
      <c r="B20" s="110" t="s">
        <v>30</v>
      </c>
      <c r="C20" s="110" t="s">
        <v>50</v>
      </c>
      <c r="D20" s="99"/>
      <c r="E20" s="99"/>
      <c r="F20" s="99"/>
      <c r="G20" s="99"/>
      <c r="H20" s="99"/>
      <c r="I20" s="99"/>
      <c r="J20" s="99"/>
      <c r="K20" s="99"/>
      <c r="L20" s="99"/>
      <c r="M20" s="100"/>
    </row>
    <row r="21" spans="1:13">
      <c r="A21" s="110" t="s">
        <v>243</v>
      </c>
      <c r="B21" s="110" t="s">
        <v>30</v>
      </c>
      <c r="C21" s="110" t="s">
        <v>244</v>
      </c>
      <c r="D21" s="99"/>
      <c r="E21" s="99"/>
      <c r="F21" s="99"/>
      <c r="G21" s="99"/>
      <c r="H21" s="99"/>
      <c r="I21" s="99"/>
      <c r="J21" s="99"/>
      <c r="K21" s="99"/>
      <c r="L21" s="99"/>
      <c r="M21" s="100"/>
    </row>
    <row r="22" spans="1:13">
      <c r="A22" s="111"/>
    </row>
    <row r="25" spans="1:13" ht="6" customHeight="1"/>
    <row r="27" spans="1:13">
      <c r="A27" s="112"/>
    </row>
    <row r="28" spans="1:13" ht="7.5" customHeight="1"/>
    <row r="252" spans="23:23">
      <c r="W252" s="101">
        <v>118</v>
      </c>
    </row>
    <row r="254" spans="23:23">
      <c r="W254" s="114">
        <v>-9.1999999999999998E-2</v>
      </c>
    </row>
  </sheetData>
  <dataConsolidate/>
  <customSheetViews>
    <customSheetView guid="{C6BBAF30-1E81-42FB-BA93-01B6813E2C8C}" showPageBreaks="1" printArea="1" showRuler="0">
      <pageMargins left="0.7" right="0.7" top="0.75" bottom="0.75" header="0.3" footer="0.3"/>
      <printOptions horizontalCentered="1"/>
      <pageSetup scale="83" orientation="landscape"/>
      <headerFooter alignWithMargins="0"/>
    </customSheetView>
    <customSheetView guid="{F07085DA-2B2D-4BE1-891D-F25D604A092E}" showPageBreaks="1" printArea="1" showRuler="0" topLeftCell="A22">
      <selection activeCell="A77" sqref="A77"/>
      <pageMargins left="0.7" right="0.7" top="0.75" bottom="0.75" header="0.3" footer="0.3"/>
      <pageSetup scale="85" orientation="landscape"/>
      <headerFooter alignWithMargins="0"/>
    </customSheetView>
    <customSheetView guid="{6A44E415-E6EC-4CA2-8B4C-A374F00F0261}" showPageBreaks="1" printArea="1" showRuler="0">
      <pageMargins left="0.7" right="0.7" top="0.75" bottom="0.75" header="0.3" footer="0.3"/>
      <pageSetup scale="85" orientation="landscape"/>
      <headerFooter alignWithMargins="0"/>
    </customSheetView>
    <customSheetView guid="{C32ED439-2914-4073-BFBF-7718D6CFE811}" showPageBreaks="1" showGridLines="0" printArea="1">
      <selection activeCell="I17" sqref="I17"/>
      <pageMargins left="0.7" right="0.7" top="0.75" bottom="0.75" header="0.3" footer="0.3"/>
      <pageSetup scale="80" orientation="landscape"/>
      <headerFooter scaleWithDoc="0" alignWithMargins="0"/>
    </customSheetView>
    <customSheetView guid="{44BC518B-F505-4956-BE42-792973965029}" showPageBreaks="1" showGridLines="0" printArea="1" showRuler="0" topLeftCell="A28">
      <selection activeCell="M263" sqref="M263"/>
      <pageMargins left="0.7" right="0.7" top="0.75" bottom="0.75" header="0.3" footer="0.3"/>
      <pageSetup scale="85" orientation="landscape"/>
      <headerFooter alignWithMargins="0"/>
    </customSheetView>
    <customSheetView guid="{7DC6D345-C4C0-4162-8636-D495A245EBF8}" showPageBreaks="1" showGridLines="0" printArea="1">
      <selection activeCell="A9" sqref="A9"/>
      <pageMargins left="0.7" right="0.7" top="0.75" bottom="0.75" header="0.3" footer="0.3"/>
      <pageSetup scale="85" orientation="landscape"/>
      <headerFooter scaleWithDoc="0" alignWithMargins="0"/>
    </customSheetView>
    <customSheetView guid="{67DDFA58-7FF7-4BDB-BFFF-31DB4021D095}" showGridLines="0">
      <selection activeCell="D27" sqref="D27"/>
      <pageMargins left="0.7" right="0.7" top="0.75" bottom="0.75" header="0.3" footer="0.3"/>
      <pageSetup scale="85" orientation="landscape"/>
      <headerFooter scaleWithDoc="0" alignWithMargins="0"/>
    </customSheetView>
  </customSheetViews>
  <mergeCells count="2">
    <mergeCell ref="C1:L1"/>
    <mergeCell ref="C3:L3"/>
  </mergeCells>
  <phoneticPr fontId="4" type="noConversion"/>
  <pageMargins left="0.19685039370078741" right="0.23622047244094491" top="0.47244094488188981" bottom="0.59055118110236227" header="0.51181102362204722" footer="0.23622047244094491"/>
  <pageSetup scale="75" orientation="landscape" r:id="rId1"/>
  <headerFooter scaleWithDoc="0" alignWithMargins="0">
    <oddHeader>&amp;CBezeq - The Israel Telecommunication Corp. Ltd</oddHeader>
    <oddFooter>&amp;R&amp;P of &amp;N
Glossary</oddFooter>
  </headerFooter>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5"/>
  <sheetViews>
    <sheetView showGridLines="0" view="pageBreakPreview" zoomScaleSheetLayoutView="100" workbookViewId="0">
      <selection activeCell="D15" sqref="D15"/>
    </sheetView>
  </sheetViews>
  <sheetFormatPr defaultColWidth="8.7109375" defaultRowHeight="12.75"/>
  <cols>
    <col min="1" max="1" width="25.42578125" style="98" customWidth="1"/>
    <col min="2" max="2" width="19.28515625" style="98" customWidth="1"/>
    <col min="3" max="3" width="23.28515625" style="98" customWidth="1"/>
    <col min="4" max="4" width="49.28515625" style="124" customWidth="1"/>
    <col min="5" max="5" width="29.42578125" style="98" customWidth="1"/>
    <col min="6" max="9" width="10.28515625" style="98" customWidth="1"/>
    <col min="10" max="10" width="10.42578125" style="98" customWidth="1"/>
    <col min="11" max="11" width="10.28515625" style="98" customWidth="1"/>
    <col min="12" max="12" width="17.7109375" style="101" customWidth="1"/>
    <col min="13" max="13" width="9.28515625" style="101" customWidth="1"/>
    <col min="14" max="74" width="8.7109375" style="101"/>
    <col min="75" max="16384" width="8.7109375" style="98"/>
  </cols>
  <sheetData>
    <row r="1" spans="1:74" s="99" customFormat="1" ht="15.75">
      <c r="B1" s="118"/>
      <c r="C1"/>
      <c r="D1" s="25"/>
      <c r="E1"/>
      <c r="F1"/>
      <c r="G1"/>
      <c r="H1"/>
      <c r="I1"/>
      <c r="J1"/>
      <c r="K1"/>
      <c r="L1" s="100"/>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row>
    <row r="2" spans="1:74" s="99" customFormat="1">
      <c r="D2" s="126"/>
      <c r="L2" s="100"/>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row>
    <row r="3" spans="1:74" s="99" customFormat="1" ht="23.25">
      <c r="B3" s="119"/>
      <c r="C3"/>
      <c r="D3" s="25"/>
      <c r="E3"/>
      <c r="F3"/>
      <c r="G3"/>
      <c r="H3"/>
      <c r="I3"/>
      <c r="J3"/>
      <c r="K3"/>
      <c r="L3" s="100"/>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row>
    <row r="4" spans="1:74" s="54" customFormat="1" ht="6" customHeight="1">
      <c r="A4" s="55"/>
      <c r="B4" s="45"/>
      <c r="C4" s="45"/>
      <c r="D4" s="45"/>
      <c r="E4" s="45"/>
      <c r="F4" s="45"/>
      <c r="G4" s="45"/>
      <c r="H4" s="45"/>
      <c r="I4" s="45"/>
      <c r="J4" s="45"/>
      <c r="K4" s="45"/>
      <c r="L4" s="45"/>
      <c r="M4" s="45"/>
      <c r="N4" s="45"/>
      <c r="O4" s="45"/>
    </row>
    <row r="5" spans="1:74" s="24" customFormat="1" ht="4.5" customHeight="1">
      <c r="A5" s="42"/>
      <c r="B5" s="43"/>
      <c r="C5" s="43"/>
      <c r="D5" s="43"/>
      <c r="E5" s="43"/>
      <c r="F5" s="43"/>
      <c r="G5" s="43"/>
      <c r="H5" s="43"/>
      <c r="I5" s="43"/>
      <c r="J5" s="43"/>
      <c r="K5" s="43"/>
      <c r="L5" s="43"/>
      <c r="M5" s="43"/>
      <c r="N5" s="43"/>
      <c r="O5" s="43"/>
    </row>
    <row r="6" spans="1:74" s="3" customFormat="1" ht="18">
      <c r="A6" s="154" t="s">
        <v>103</v>
      </c>
      <c r="B6" s="26"/>
      <c r="C6" s="26"/>
      <c r="D6" s="127"/>
      <c r="E6" s="26"/>
      <c r="F6" s="26"/>
      <c r="G6" s="26"/>
      <c r="H6" s="26"/>
      <c r="I6" s="26"/>
      <c r="J6" s="26"/>
      <c r="K6" s="26"/>
      <c r="L6" s="26"/>
      <c r="M6" s="26"/>
      <c r="N6" s="26"/>
      <c r="O6" s="26"/>
    </row>
    <row r="7" spans="1:74" s="3" customFormat="1" ht="7.5" customHeight="1">
      <c r="A7" s="58"/>
      <c r="B7" s="59"/>
      <c r="C7" s="59"/>
      <c r="D7" s="128"/>
      <c r="E7" s="59"/>
      <c r="F7" s="59"/>
      <c r="G7" s="59"/>
      <c r="H7" s="59"/>
      <c r="I7" s="59"/>
      <c r="J7" s="59"/>
      <c r="K7" s="59"/>
      <c r="L7" s="59"/>
      <c r="M7" s="59"/>
      <c r="N7" s="59"/>
      <c r="O7" s="59"/>
    </row>
    <row r="8" spans="1:74" s="3" customFormat="1">
      <c r="A8" s="153" t="s">
        <v>84</v>
      </c>
      <c r="B8" s="40"/>
      <c r="C8" s="40"/>
      <c r="D8" s="129"/>
      <c r="E8" s="40"/>
      <c r="F8" s="40"/>
      <c r="G8" s="40"/>
      <c r="H8" s="40"/>
      <c r="I8" s="40"/>
      <c r="J8" s="40"/>
      <c r="K8" s="40"/>
      <c r="L8" s="40"/>
      <c r="M8" s="40"/>
      <c r="N8" s="40"/>
      <c r="O8" s="40"/>
    </row>
    <row r="9" spans="1:74" s="120" customFormat="1" ht="19.5" customHeight="1">
      <c r="A9" s="146" t="s">
        <v>104</v>
      </c>
      <c r="B9" s="146" t="s">
        <v>105</v>
      </c>
      <c r="C9" s="146" t="s">
        <v>86</v>
      </c>
      <c r="D9" s="147" t="s">
        <v>106</v>
      </c>
      <c r="E9" s="148"/>
      <c r="F9" s="121"/>
      <c r="G9" s="121"/>
      <c r="H9" s="121"/>
      <c r="I9" s="121"/>
      <c r="J9" s="121"/>
      <c r="K9" s="121"/>
      <c r="L9" s="121"/>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row>
    <row r="10" spans="1:74" s="133" customFormat="1" ht="19.5" customHeight="1">
      <c r="A10" s="190" t="s">
        <v>225</v>
      </c>
      <c r="B10" s="191">
        <v>318</v>
      </c>
      <c r="C10" s="190">
        <v>0.11</v>
      </c>
      <c r="D10" s="192" t="s">
        <v>107</v>
      </c>
      <c r="E10" s="149"/>
      <c r="F10" s="131"/>
      <c r="G10" s="131"/>
      <c r="H10" s="131"/>
      <c r="I10" s="131"/>
      <c r="J10" s="131"/>
      <c r="K10" s="131"/>
      <c r="L10" s="131"/>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row>
    <row r="11" spans="1:74" s="133" customFormat="1" ht="18" customHeight="1">
      <c r="A11" s="190" t="s">
        <v>216</v>
      </c>
      <c r="B11" s="191">
        <v>368</v>
      </c>
      <c r="C11" s="190">
        <v>0.13</v>
      </c>
      <c r="D11" s="192" t="s">
        <v>139</v>
      </c>
      <c r="E11" s="149"/>
      <c r="F11" s="131"/>
      <c r="G11" s="131"/>
      <c r="H11" s="131"/>
      <c r="I11" s="131"/>
      <c r="J11" s="131"/>
      <c r="K11" s="131"/>
      <c r="L11" s="131"/>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row>
    <row r="12" spans="1:74" s="133" customFormat="1" ht="18" customHeight="1">
      <c r="A12" s="190" t="s">
        <v>178</v>
      </c>
      <c r="B12" s="191">
        <v>708</v>
      </c>
      <c r="C12" s="190">
        <v>0.26</v>
      </c>
      <c r="D12" s="192" t="s">
        <v>139</v>
      </c>
      <c r="E12" s="149"/>
      <c r="F12" s="131"/>
      <c r="G12" s="131"/>
      <c r="H12" s="131"/>
      <c r="I12" s="131"/>
      <c r="J12" s="131"/>
      <c r="K12" s="131"/>
      <c r="L12" s="131"/>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row>
    <row r="13" spans="1:74" s="133" customFormat="1" ht="18" customHeight="1">
      <c r="A13" s="193" t="s">
        <v>174</v>
      </c>
      <c r="B13" s="191">
        <v>578</v>
      </c>
      <c r="C13" s="193">
        <v>0.21</v>
      </c>
      <c r="D13" s="192" t="s">
        <v>139</v>
      </c>
      <c r="E13" s="150"/>
      <c r="F13" s="183"/>
      <c r="G13" s="183"/>
      <c r="H13" s="183"/>
      <c r="I13" s="131"/>
      <c r="J13" s="131"/>
      <c r="K13" s="131"/>
      <c r="L13" s="131"/>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row>
    <row r="14" spans="1:74" s="133" customFormat="1" ht="18" customHeight="1">
      <c r="A14" s="190" t="s">
        <v>165</v>
      </c>
      <c r="B14" s="191">
        <v>665</v>
      </c>
      <c r="C14" s="194">
        <v>0.24046770000000001</v>
      </c>
      <c r="D14" s="192" t="s">
        <v>139</v>
      </c>
      <c r="E14" s="150"/>
      <c r="F14" s="131"/>
      <c r="G14" s="131"/>
      <c r="H14" s="131"/>
      <c r="I14" s="131"/>
      <c r="J14" s="131"/>
      <c r="K14" s="131"/>
      <c r="L14" s="131"/>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row>
    <row r="15" spans="1:74" s="133" customFormat="1" ht="18" customHeight="1">
      <c r="A15" s="195">
        <v>42520</v>
      </c>
      <c r="B15" s="191">
        <v>776</v>
      </c>
      <c r="C15" s="196">
        <v>0.28060590000000002</v>
      </c>
      <c r="D15" s="192" t="s">
        <v>107</v>
      </c>
      <c r="E15" s="149"/>
      <c r="F15" s="131"/>
      <c r="G15" s="131"/>
      <c r="H15" s="131"/>
      <c r="I15" s="131"/>
      <c r="J15" s="131"/>
      <c r="K15" s="131"/>
      <c r="L15" s="131"/>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row>
    <row r="16" spans="1:74" s="133" customFormat="1" ht="18" customHeight="1">
      <c r="A16" s="190" t="s">
        <v>129</v>
      </c>
      <c r="B16" s="191">
        <v>933</v>
      </c>
      <c r="C16" s="194">
        <v>0.33895799999999998</v>
      </c>
      <c r="D16" s="192" t="s">
        <v>107</v>
      </c>
      <c r="E16" s="149"/>
      <c r="F16" s="131"/>
      <c r="G16" s="131"/>
      <c r="H16" s="131"/>
      <c r="I16" s="131"/>
      <c r="J16" s="131"/>
      <c r="K16" s="131"/>
      <c r="L16" s="131"/>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row>
    <row r="17" spans="1:74" s="133" customFormat="1" ht="18" customHeight="1">
      <c r="A17" s="190" t="s">
        <v>124</v>
      </c>
      <c r="B17" s="191">
        <v>844</v>
      </c>
      <c r="C17" s="190">
        <v>0.31</v>
      </c>
      <c r="D17" s="192" t="s">
        <v>139</v>
      </c>
      <c r="E17" s="149"/>
      <c r="F17" s="131"/>
      <c r="G17" s="131"/>
      <c r="H17" s="131"/>
      <c r="I17" s="131"/>
      <c r="J17" s="131"/>
      <c r="K17" s="131"/>
      <c r="L17" s="131"/>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row>
    <row r="18" spans="1:74" s="133" customFormat="1" ht="18" customHeight="1">
      <c r="A18" s="190" t="s">
        <v>123</v>
      </c>
      <c r="B18" s="191">
        <v>1267</v>
      </c>
      <c r="C18" s="194">
        <v>0.4627</v>
      </c>
      <c r="D18" s="192" t="s">
        <v>139</v>
      </c>
      <c r="E18" s="149"/>
      <c r="F18" s="131"/>
      <c r="G18" s="131"/>
      <c r="H18" s="131"/>
      <c r="I18" s="131"/>
      <c r="J18" s="131"/>
      <c r="K18" s="131"/>
      <c r="L18" s="131"/>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row>
    <row r="19" spans="1:74" s="133" customFormat="1" ht="18" customHeight="1">
      <c r="A19" s="190" t="s">
        <v>121</v>
      </c>
      <c r="B19" s="191">
        <v>802</v>
      </c>
      <c r="C19" s="194">
        <v>0.29365089999999999</v>
      </c>
      <c r="D19" s="192" t="s">
        <v>107</v>
      </c>
      <c r="E19" s="150"/>
      <c r="F19" s="131"/>
      <c r="G19" s="131"/>
      <c r="H19" s="131"/>
      <c r="I19" s="131"/>
      <c r="J19" s="131"/>
      <c r="K19" s="131"/>
      <c r="L19" s="131"/>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row>
    <row r="20" spans="1:74" ht="18" customHeight="1">
      <c r="A20" s="197" t="s">
        <v>102</v>
      </c>
      <c r="B20" s="191">
        <v>500</v>
      </c>
      <c r="C20" s="198">
        <v>0.35539340000000003</v>
      </c>
      <c r="D20" s="192" t="s">
        <v>109</v>
      </c>
      <c r="E20" s="151"/>
    </row>
    <row r="21" spans="1:74" ht="18" customHeight="1">
      <c r="A21" s="197" t="s">
        <v>102</v>
      </c>
      <c r="B21" s="191">
        <v>969</v>
      </c>
      <c r="C21" s="198">
        <v>0.1833815</v>
      </c>
      <c r="D21" s="192" t="s">
        <v>107</v>
      </c>
      <c r="E21" s="151"/>
    </row>
    <row r="22" spans="1:74" ht="18" customHeight="1">
      <c r="A22" s="197" t="s">
        <v>101</v>
      </c>
      <c r="B22" s="191">
        <v>500</v>
      </c>
      <c r="C22" s="198">
        <v>0.18347540000000001</v>
      </c>
      <c r="D22" s="192" t="s">
        <v>110</v>
      </c>
      <c r="E22" s="151"/>
    </row>
    <row r="23" spans="1:74" ht="18" customHeight="1">
      <c r="A23" s="197" t="s">
        <v>101</v>
      </c>
      <c r="B23" s="191">
        <v>861</v>
      </c>
      <c r="C23" s="198">
        <v>0.31594460000000002</v>
      </c>
      <c r="D23" s="192" t="s">
        <v>107</v>
      </c>
      <c r="E23" s="151"/>
    </row>
    <row r="24" spans="1:74" ht="18" customHeight="1">
      <c r="A24" s="197" t="s">
        <v>100</v>
      </c>
      <c r="B24" s="191">
        <v>500</v>
      </c>
      <c r="C24" s="198">
        <v>0.18353149999999999</v>
      </c>
      <c r="D24" s="192" t="s">
        <v>111</v>
      </c>
      <c r="E24" s="151"/>
    </row>
    <row r="25" spans="1:74" ht="18" customHeight="1">
      <c r="A25" s="197" t="s">
        <v>100</v>
      </c>
      <c r="B25" s="191">
        <v>997</v>
      </c>
      <c r="C25" s="198">
        <v>0.3659618</v>
      </c>
      <c r="D25" s="192" t="s">
        <v>107</v>
      </c>
      <c r="E25" s="151"/>
    </row>
    <row r="26" spans="1:74" ht="18" customHeight="1">
      <c r="A26" s="197" t="s">
        <v>99</v>
      </c>
      <c r="B26" s="191">
        <v>500</v>
      </c>
      <c r="C26" s="198">
        <v>0.18397520000000001</v>
      </c>
      <c r="D26" s="192" t="s">
        <v>112</v>
      </c>
      <c r="E26" s="151"/>
    </row>
    <row r="27" spans="1:74" ht="18" customHeight="1">
      <c r="A27" s="197" t="s">
        <v>99</v>
      </c>
      <c r="B27" s="191">
        <v>1074</v>
      </c>
      <c r="C27" s="198">
        <v>0.3951788</v>
      </c>
      <c r="D27" s="192" t="s">
        <v>107</v>
      </c>
      <c r="E27" s="151"/>
    </row>
    <row r="28" spans="1:74" ht="18" customHeight="1">
      <c r="A28" s="197" t="s">
        <v>98</v>
      </c>
      <c r="B28" s="191">
        <v>500</v>
      </c>
      <c r="C28" s="198">
        <v>0.18459929999999999</v>
      </c>
      <c r="D28" s="192" t="s">
        <v>113</v>
      </c>
      <c r="E28" s="151"/>
    </row>
    <row r="29" spans="1:74" ht="18" customHeight="1">
      <c r="A29" s="197" t="s">
        <v>98</v>
      </c>
      <c r="B29" s="191">
        <v>992</v>
      </c>
      <c r="C29" s="198">
        <v>0.36624509999999999</v>
      </c>
      <c r="D29" s="192" t="s">
        <v>107</v>
      </c>
      <c r="E29" s="151"/>
    </row>
    <row r="30" spans="1:74" ht="18" customHeight="1">
      <c r="A30" s="197" t="s">
        <v>97</v>
      </c>
      <c r="B30" s="191">
        <v>500</v>
      </c>
      <c r="C30" s="198">
        <v>0.18511250000000001</v>
      </c>
      <c r="D30" s="192" t="s">
        <v>108</v>
      </c>
      <c r="E30" s="151"/>
    </row>
    <row r="31" spans="1:74" ht="18" customHeight="1">
      <c r="A31" s="197" t="s">
        <v>97</v>
      </c>
      <c r="B31" s="191">
        <v>1163</v>
      </c>
      <c r="C31" s="198">
        <v>0.4305716</v>
      </c>
      <c r="D31" s="192" t="s">
        <v>107</v>
      </c>
      <c r="E31" s="151"/>
    </row>
    <row r="32" spans="1:74" ht="18" customHeight="1">
      <c r="A32" s="197" t="s">
        <v>96</v>
      </c>
      <c r="B32" s="191">
        <v>1280</v>
      </c>
      <c r="C32" s="198">
        <v>0.47804590000000002</v>
      </c>
      <c r="D32" s="192" t="s">
        <v>107</v>
      </c>
      <c r="E32" s="151"/>
    </row>
    <row r="33" spans="1:12" ht="18" customHeight="1">
      <c r="A33" s="197" t="s">
        <v>95</v>
      </c>
      <c r="B33" s="191">
        <v>2453</v>
      </c>
      <c r="C33" s="198">
        <v>0.91706790000000005</v>
      </c>
      <c r="D33" s="192" t="s">
        <v>107</v>
      </c>
      <c r="E33" s="151"/>
    </row>
    <row r="34" spans="1:12" ht="18" customHeight="1">
      <c r="A34" s="197" t="s">
        <v>94</v>
      </c>
      <c r="B34" s="191">
        <v>1149</v>
      </c>
      <c r="C34" s="198">
        <v>0.43297429999999998</v>
      </c>
      <c r="D34" s="192" t="s">
        <v>107</v>
      </c>
      <c r="E34" s="151"/>
    </row>
    <row r="35" spans="1:12" ht="18" customHeight="1">
      <c r="A35" s="197" t="s">
        <v>93</v>
      </c>
      <c r="B35" s="191">
        <v>792</v>
      </c>
      <c r="C35" s="198">
        <v>0.30130249999999997</v>
      </c>
      <c r="D35" s="192" t="s">
        <v>107</v>
      </c>
      <c r="E35" s="151"/>
    </row>
    <row r="36" spans="1:12" ht="18" customHeight="1">
      <c r="A36" s="197" t="s">
        <v>92</v>
      </c>
      <c r="B36" s="191">
        <v>835</v>
      </c>
      <c r="C36" s="198">
        <v>0.32053179999999998</v>
      </c>
      <c r="D36" s="192" t="s">
        <v>107</v>
      </c>
      <c r="E36" s="151"/>
    </row>
    <row r="37" spans="1:12" ht="18" customHeight="1">
      <c r="A37" s="197" t="s">
        <v>91</v>
      </c>
      <c r="B37" s="191">
        <v>679</v>
      </c>
      <c r="C37" s="198">
        <v>0.26064799999999999</v>
      </c>
      <c r="D37" s="192" t="s">
        <v>107</v>
      </c>
      <c r="E37" s="151"/>
    </row>
    <row r="38" spans="1:12" ht="18" customHeight="1">
      <c r="A38" s="199" t="s">
        <v>90</v>
      </c>
      <c r="B38" s="200">
        <v>760</v>
      </c>
      <c r="C38" s="198">
        <v>0.29174149999999999</v>
      </c>
      <c r="D38" s="192" t="s">
        <v>107</v>
      </c>
      <c r="E38" s="152"/>
      <c r="F38" s="99"/>
      <c r="G38" s="99"/>
      <c r="H38" s="99"/>
      <c r="I38" s="99"/>
      <c r="J38" s="99"/>
      <c r="K38" s="99"/>
      <c r="L38" s="100"/>
    </row>
    <row r="39" spans="1:12" ht="18" customHeight="1">
      <c r="A39" s="199" t="s">
        <v>89</v>
      </c>
      <c r="B39" s="200">
        <v>1800</v>
      </c>
      <c r="C39" s="198">
        <v>0.69096679999999999</v>
      </c>
      <c r="D39" s="192" t="s">
        <v>114</v>
      </c>
      <c r="E39" s="152"/>
      <c r="F39" s="99"/>
      <c r="G39" s="99"/>
      <c r="H39" s="99"/>
      <c r="I39" s="99"/>
      <c r="J39" s="99"/>
      <c r="K39" s="99"/>
      <c r="L39" s="100"/>
    </row>
    <row r="40" spans="1:12" ht="18" customHeight="1">
      <c r="A40" s="199" t="s">
        <v>88</v>
      </c>
      <c r="B40" s="200">
        <v>300</v>
      </c>
      <c r="C40" s="198">
        <v>0.11516120000000001</v>
      </c>
      <c r="D40" s="192" t="s">
        <v>107</v>
      </c>
      <c r="E40" s="152"/>
      <c r="F40" s="99"/>
      <c r="G40" s="99"/>
      <c r="H40" s="99"/>
      <c r="I40" s="99"/>
      <c r="J40" s="99"/>
      <c r="K40" s="99"/>
      <c r="L40" s="100"/>
    </row>
    <row r="41" spans="1:12" ht="18" customHeight="1">
      <c r="A41" s="199" t="s">
        <v>87</v>
      </c>
      <c r="B41" s="200">
        <v>400</v>
      </c>
      <c r="C41" s="198">
        <v>0.1535482</v>
      </c>
      <c r="D41" s="192" t="s">
        <v>107</v>
      </c>
      <c r="E41" s="152"/>
      <c r="F41" s="99"/>
      <c r="G41" s="99"/>
      <c r="H41" s="99"/>
      <c r="I41" s="99"/>
      <c r="J41" s="99"/>
      <c r="K41" s="99"/>
      <c r="L41" s="100"/>
    </row>
    <row r="42" spans="1:12" ht="18" customHeight="1">
      <c r="A42" s="199" t="s">
        <v>85</v>
      </c>
      <c r="B42" s="200">
        <v>1200</v>
      </c>
      <c r="C42" s="198">
        <v>0.46064460000000002</v>
      </c>
      <c r="D42" s="192" t="s">
        <v>107</v>
      </c>
      <c r="E42" s="152"/>
      <c r="F42" s="99"/>
      <c r="G42" s="99"/>
      <c r="H42" s="99"/>
      <c r="I42" s="99"/>
      <c r="J42" s="99"/>
      <c r="K42" s="99"/>
      <c r="L42" s="100"/>
    </row>
    <row r="43" spans="1:12" ht="18" customHeight="1">
      <c r="A43" s="123"/>
      <c r="B43" s="125"/>
      <c r="C43" s="99"/>
      <c r="E43" s="99"/>
      <c r="F43" s="99"/>
      <c r="G43" s="99"/>
      <c r="H43" s="99"/>
      <c r="I43" s="99"/>
      <c r="J43" s="99"/>
      <c r="K43" s="99"/>
      <c r="L43" s="100"/>
    </row>
    <row r="44" spans="1:12" ht="18" customHeight="1">
      <c r="A44" s="123"/>
      <c r="B44" s="125"/>
      <c r="C44" s="99"/>
      <c r="E44" s="99"/>
      <c r="F44" s="99"/>
      <c r="G44" s="99"/>
      <c r="H44" s="99"/>
      <c r="I44" s="99"/>
      <c r="J44" s="99"/>
      <c r="K44" s="99"/>
      <c r="L44" s="100"/>
    </row>
    <row r="45" spans="1:12" ht="18" customHeight="1">
      <c r="A45" s="123"/>
      <c r="B45" s="125"/>
      <c r="C45" s="99"/>
      <c r="E45" s="99"/>
      <c r="F45" s="99"/>
      <c r="G45" s="99"/>
      <c r="H45" s="99"/>
      <c r="I45" s="99"/>
      <c r="J45" s="99"/>
      <c r="K45" s="99"/>
      <c r="L45" s="100"/>
    </row>
  </sheetData>
  <customSheetViews>
    <customSheetView guid="{7DC6D345-C4C0-4162-8636-D495A245EBF8}" showPageBreaks="1">
      <pane xSplit="1" ySplit="4" topLeftCell="B5" activePane="bottomRight" state="frozenSplit"/>
      <selection pane="bottomRight" activeCell="C9" sqref="C9"/>
      <pageMargins left="0.7" right="0.7" top="0.75" bottom="0.75" header="0.3" footer="0.3"/>
      <pageSetup paperSize="9" orientation="portrait"/>
    </customSheetView>
    <customSheetView guid="{67DDFA58-7FF7-4BDB-BFFF-31DB4021D095}" showPageBreaks="1" showGridLines="0">
      <selection activeCell="D15" sqref="D15"/>
      <pageMargins left="0.7" right="0.7" top="0.75" bottom="0.75" header="0.3" footer="0.3"/>
      <pageSetup paperSize="9" orientation="landscape"/>
    </customSheetView>
  </customSheetViews>
  <pageMargins left="0.19685039370078741" right="0.19685039370078741" top="0.23622047244094491" bottom="0" header="0.11811023622047245" footer="0.31496062992125984"/>
  <pageSetup paperSize="9" orientation="landscape" r:id="rId1"/>
  <headerFooter>
    <oddHeader>&amp;CBezeq - The Israel Telecommunication Corp. Ltd</oddHeader>
    <oddFooter>&amp;R&amp;P of &amp;N
Dividends</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499984740745262"/>
  </sheetPr>
  <dimension ref="A1:XDL175"/>
  <sheetViews>
    <sheetView showGridLines="0" tabSelected="1" zoomScale="110" zoomScaleNormal="110" zoomScaleSheetLayoutView="100" workbookViewId="0">
      <pane xSplit="1" ySplit="4" topLeftCell="L5" activePane="bottomRight" state="frozen"/>
      <selection activeCell="D15" sqref="D15"/>
      <selection pane="topRight" activeCell="D15" sqref="D15"/>
      <selection pane="bottomLeft" activeCell="D15" sqref="D15"/>
      <selection pane="bottomRight" activeCell="D15" sqref="D15"/>
    </sheetView>
  </sheetViews>
  <sheetFormatPr defaultColWidth="8.7109375" defaultRowHeight="12.75"/>
  <cols>
    <col min="1" max="1" width="48.42578125" customWidth="1"/>
    <col min="2" max="2" width="9.42578125" style="3" hidden="1" customWidth="1"/>
    <col min="3" max="6" width="8.7109375" style="3" hidden="1" customWidth="1"/>
    <col min="7" max="7" width="9" style="3" bestFit="1" customWidth="1"/>
    <col min="8" max="11" width="8.7109375" style="3"/>
    <col min="12" max="13" width="9.5703125" style="3" bestFit="1" customWidth="1"/>
    <col min="14" max="15" width="8.7109375" style="3"/>
    <col min="16" max="16" width="8.7109375" style="3" hidden="1" customWidth="1"/>
    <col min="17" max="17" width="8.7109375" style="3"/>
    <col min="18" max="18" width="10.42578125" style="3" bestFit="1" customWidth="1"/>
    <col min="19" max="16384" width="8.7109375" style="3"/>
  </cols>
  <sheetData>
    <row r="1" spans="1:22">
      <c r="A1" s="29"/>
    </row>
    <row r="2" spans="1:22">
      <c r="A2" s="29"/>
      <c r="O2" s="308" t="s">
        <v>378</v>
      </c>
      <c r="Q2" s="308" t="s">
        <v>378</v>
      </c>
      <c r="R2" s="308" t="s">
        <v>378</v>
      </c>
    </row>
    <row r="3" spans="1:22" s="24" customFormat="1">
      <c r="A3" s="30"/>
      <c r="B3" s="45" t="s">
        <v>5</v>
      </c>
      <c r="C3" s="45" t="s">
        <v>78</v>
      </c>
      <c r="D3" s="45" t="s">
        <v>0</v>
      </c>
      <c r="E3" s="45" t="s">
        <v>1</v>
      </c>
      <c r="F3" s="45" t="s">
        <v>2</v>
      </c>
      <c r="G3" s="45" t="s">
        <v>5</v>
      </c>
      <c r="H3" s="45" t="s">
        <v>78</v>
      </c>
      <c r="I3" s="45" t="s">
        <v>0</v>
      </c>
      <c r="J3" s="45" t="s">
        <v>1</v>
      </c>
      <c r="K3" s="45" t="s">
        <v>2</v>
      </c>
      <c r="L3" s="45" t="s">
        <v>5</v>
      </c>
      <c r="M3" s="45" t="s">
        <v>376</v>
      </c>
      <c r="N3" s="45" t="s">
        <v>377</v>
      </c>
      <c r="O3" s="45" t="s">
        <v>1</v>
      </c>
      <c r="P3" s="45" t="s">
        <v>375</v>
      </c>
      <c r="Q3" s="45" t="s">
        <v>2</v>
      </c>
      <c r="R3" s="45" t="s">
        <v>5</v>
      </c>
      <c r="S3" s="45" t="s">
        <v>78</v>
      </c>
      <c r="T3" s="45" t="s">
        <v>0</v>
      </c>
      <c r="U3" s="45" t="s">
        <v>1</v>
      </c>
    </row>
    <row r="4" spans="1:22" s="54" customFormat="1" ht="12" customHeight="1">
      <c r="A4" s="279" t="s">
        <v>336</v>
      </c>
      <c r="B4" s="45">
        <v>2016</v>
      </c>
      <c r="C4" s="45">
        <v>2017</v>
      </c>
      <c r="D4" s="45">
        <v>2017</v>
      </c>
      <c r="E4" s="45">
        <v>2017</v>
      </c>
      <c r="F4" s="45">
        <v>2017</v>
      </c>
      <c r="G4" s="45">
        <v>2017</v>
      </c>
      <c r="H4" s="45">
        <v>2018</v>
      </c>
      <c r="I4" s="45">
        <v>2018</v>
      </c>
      <c r="J4" s="45">
        <v>2018</v>
      </c>
      <c r="K4" s="45">
        <v>2018</v>
      </c>
      <c r="L4" s="45">
        <v>2018</v>
      </c>
      <c r="M4" s="45">
        <v>2019</v>
      </c>
      <c r="N4" s="45">
        <v>2019</v>
      </c>
      <c r="O4" s="45">
        <v>2019</v>
      </c>
      <c r="P4" s="45">
        <v>2019</v>
      </c>
      <c r="Q4" s="45">
        <v>2019</v>
      </c>
      <c r="R4" s="45">
        <v>2019</v>
      </c>
      <c r="S4" s="45">
        <v>2020</v>
      </c>
      <c r="T4" s="45">
        <v>2020</v>
      </c>
      <c r="U4" s="45">
        <v>2020</v>
      </c>
    </row>
    <row r="5" spans="1:22" s="24" customFormat="1" ht="4.5" customHeight="1">
      <c r="A5" s="42"/>
      <c r="B5" s="43"/>
      <c r="C5" s="43"/>
      <c r="D5" s="43"/>
      <c r="E5" s="43"/>
      <c r="F5" s="43"/>
      <c r="G5" s="43"/>
      <c r="H5" s="43"/>
      <c r="I5" s="43"/>
      <c r="J5" s="43"/>
      <c r="K5" s="43"/>
      <c r="L5" s="43"/>
      <c r="M5" s="43"/>
      <c r="N5" s="43"/>
      <c r="O5" s="43"/>
      <c r="P5" s="43"/>
      <c r="Q5" s="43"/>
      <c r="R5" s="43"/>
      <c r="S5" s="43"/>
      <c r="T5" s="43"/>
      <c r="U5" s="43"/>
    </row>
    <row r="6" spans="1:22" ht="20.25">
      <c r="A6" s="33" t="s">
        <v>343</v>
      </c>
      <c r="B6" s="20"/>
      <c r="C6" s="20"/>
      <c r="D6" s="20"/>
      <c r="E6" s="20"/>
      <c r="F6" s="20"/>
      <c r="G6" s="20"/>
      <c r="H6" s="20"/>
      <c r="I6" s="20"/>
      <c r="J6" s="20"/>
      <c r="K6" s="20"/>
      <c r="L6" s="20"/>
      <c r="M6" s="20"/>
      <c r="N6" s="20"/>
      <c r="O6" s="20"/>
      <c r="P6" s="20"/>
      <c r="Q6" s="20"/>
      <c r="R6" s="20"/>
      <c r="S6" s="20"/>
      <c r="T6" s="20"/>
      <c r="U6" s="20"/>
    </row>
    <row r="7" spans="1:22" ht="1.1499999999999999" customHeight="1">
      <c r="A7" s="58"/>
      <c r="B7" s="58"/>
      <c r="C7" s="58"/>
      <c r="D7" s="58"/>
      <c r="E7" s="58"/>
      <c r="F7" s="58"/>
      <c r="G7" s="58"/>
      <c r="H7" s="58"/>
      <c r="I7" s="58"/>
      <c r="J7" s="58"/>
      <c r="K7" s="58"/>
      <c r="L7" s="58"/>
      <c r="M7" s="58"/>
      <c r="N7" s="58"/>
      <c r="O7" s="58"/>
      <c r="P7" s="58"/>
      <c r="Q7" s="58"/>
      <c r="R7" s="58"/>
      <c r="S7" s="58"/>
      <c r="T7" s="58"/>
      <c r="U7" s="58"/>
    </row>
    <row r="8" spans="1:22" ht="11.25" customHeight="1">
      <c r="A8" s="38" t="s">
        <v>27</v>
      </c>
      <c r="B8" s="40"/>
      <c r="C8" s="40"/>
      <c r="D8" s="40"/>
      <c r="E8" s="40"/>
      <c r="F8" s="40"/>
      <c r="G8" s="40"/>
      <c r="H8" s="40"/>
      <c r="I8" s="40"/>
      <c r="J8" s="40"/>
      <c r="K8" s="40"/>
      <c r="L8" s="40"/>
      <c r="M8" s="40"/>
      <c r="N8" s="40"/>
      <c r="O8" s="40"/>
      <c r="P8" s="40"/>
      <c r="Q8" s="40"/>
      <c r="R8" s="40"/>
      <c r="S8" s="40"/>
      <c r="T8" s="40"/>
      <c r="U8" s="40"/>
    </row>
    <row r="9" spans="1:22" s="34" customFormat="1">
      <c r="A9" s="65" t="s">
        <v>16</v>
      </c>
      <c r="B9" s="62">
        <v>10084</v>
      </c>
      <c r="C9" s="66">
        <v>2453</v>
      </c>
      <c r="D9" s="66">
        <v>2463</v>
      </c>
      <c r="E9" s="66">
        <v>2415</v>
      </c>
      <c r="F9" s="66">
        <f>G9-E9-D9-C9</f>
        <v>2458</v>
      </c>
      <c r="G9" s="62">
        <v>9789</v>
      </c>
      <c r="H9" s="66">
        <v>2361</v>
      </c>
      <c r="I9" s="66">
        <v>2333</v>
      </c>
      <c r="J9" s="66">
        <v>2301</v>
      </c>
      <c r="K9" s="66">
        <v>2326</v>
      </c>
      <c r="L9" s="62">
        <v>9321</v>
      </c>
      <c r="M9" s="66">
        <v>2256</v>
      </c>
      <c r="N9" s="66">
        <v>2224</v>
      </c>
      <c r="O9" s="66">
        <v>2247</v>
      </c>
      <c r="P9" s="66">
        <v>6727</v>
      </c>
      <c r="Q9" s="66">
        <v>2202</v>
      </c>
      <c r="R9" s="62">
        <v>8929</v>
      </c>
      <c r="S9" s="66">
        <v>2187</v>
      </c>
      <c r="T9" s="66">
        <v>2155</v>
      </c>
      <c r="U9" s="66">
        <v>2178</v>
      </c>
      <c r="V9" s="309"/>
    </row>
    <row r="10" spans="1:22">
      <c r="A10" s="67" t="s">
        <v>7</v>
      </c>
      <c r="B10" s="23"/>
      <c r="C10" s="68"/>
      <c r="D10" s="68">
        <f>D9/C9-1</f>
        <v>4.0766408479413485E-3</v>
      </c>
      <c r="E10" s="68">
        <f>E9/D9-1</f>
        <v>-1.948842874543244E-2</v>
      </c>
      <c r="F10" s="68">
        <f>F9/E9-1</f>
        <v>1.7805383022774235E-2</v>
      </c>
      <c r="G10" s="23"/>
      <c r="H10" s="68">
        <v>-3.9462978030919471E-2</v>
      </c>
      <c r="I10" s="68">
        <v>-1.185938161795852E-2</v>
      </c>
      <c r="J10" s="68">
        <v>-1.3716245177882502E-2</v>
      </c>
      <c r="K10" s="68">
        <v>1.0864841373315892E-2</v>
      </c>
      <c r="L10" s="23"/>
      <c r="M10" s="68">
        <v>-3.009458297506451E-2</v>
      </c>
      <c r="N10" s="68">
        <v>-1.4184397163120588E-2</v>
      </c>
      <c r="O10" s="68">
        <v>1.0341726618705138E-2</v>
      </c>
      <c r="P10" s="68"/>
      <c r="Q10" s="68">
        <v>-2.0026702269692942E-2</v>
      </c>
      <c r="R10" s="23"/>
      <c r="S10" s="68">
        <v>-6.8119891008174838E-3</v>
      </c>
      <c r="T10" s="68">
        <v>-1.4631915866483713E-2</v>
      </c>
      <c r="U10" s="68">
        <v>1.0672853828306295E-2</v>
      </c>
    </row>
    <row r="11" spans="1:22" ht="10.9" customHeight="1">
      <c r="A11" s="67" t="s">
        <v>8</v>
      </c>
      <c r="B11" s="23"/>
      <c r="C11" s="69"/>
      <c r="D11" s="69"/>
      <c r="E11" s="69"/>
      <c r="F11" s="69"/>
      <c r="G11" s="23">
        <v>-2.9254264180880618E-2</v>
      </c>
      <c r="H11" s="69">
        <v>-3.7505095801059873E-2</v>
      </c>
      <c r="I11" s="69">
        <v>-5.2781161185546099E-2</v>
      </c>
      <c r="J11" s="69">
        <v>-4.7204968944099424E-2</v>
      </c>
      <c r="K11" s="69">
        <v>-5.3702196908055333E-2</v>
      </c>
      <c r="L11" s="23">
        <v>-4.7808764940239001E-2</v>
      </c>
      <c r="M11" s="69">
        <v>-4.4472681067344366E-2</v>
      </c>
      <c r="N11" s="69">
        <v>-4.6720960137162426E-2</v>
      </c>
      <c r="O11" s="69">
        <v>-2.3468057366362483E-2</v>
      </c>
      <c r="P11" s="69"/>
      <c r="Q11" s="69">
        <v>-5.3310404127257072E-2</v>
      </c>
      <c r="R11" s="23">
        <v>-4.2055573436326599E-2</v>
      </c>
      <c r="S11" s="69">
        <v>-3.0585106382978733E-2</v>
      </c>
      <c r="T11" s="69">
        <v>-3.1025179856115082E-2</v>
      </c>
      <c r="U11" s="69">
        <v>-3.0707610146862518E-2</v>
      </c>
    </row>
    <row r="12" spans="1:22" s="34" customFormat="1">
      <c r="A12" s="65" t="s">
        <v>235</v>
      </c>
      <c r="B12" s="62">
        <v>1739</v>
      </c>
      <c r="C12" s="66">
        <v>428</v>
      </c>
      <c r="D12" s="66">
        <v>424</v>
      </c>
      <c r="E12" s="66">
        <v>436</v>
      </c>
      <c r="F12" s="66">
        <f>G12-E12-D12-C12</f>
        <v>427</v>
      </c>
      <c r="G12" s="62">
        <v>1715</v>
      </c>
      <c r="H12" s="66">
        <v>525</v>
      </c>
      <c r="I12" s="66">
        <v>537</v>
      </c>
      <c r="J12" s="66">
        <v>547</v>
      </c>
      <c r="K12" s="66">
        <v>580</v>
      </c>
      <c r="L12" s="62">
        <v>2189</v>
      </c>
      <c r="M12" s="66">
        <v>466</v>
      </c>
      <c r="N12" s="66">
        <v>478</v>
      </c>
      <c r="O12" s="66">
        <v>481</v>
      </c>
      <c r="P12" s="66">
        <v>1425</v>
      </c>
      <c r="Q12" s="66">
        <v>487</v>
      </c>
      <c r="R12" s="62">
        <v>1912</v>
      </c>
      <c r="S12" s="66">
        <v>452</v>
      </c>
      <c r="T12" s="66">
        <v>465</v>
      </c>
      <c r="U12" s="66">
        <v>464</v>
      </c>
      <c r="V12" s="309"/>
    </row>
    <row r="13" spans="1:22">
      <c r="A13" s="67" t="s">
        <v>7</v>
      </c>
      <c r="B13" s="23"/>
      <c r="C13" s="68"/>
      <c r="D13" s="68">
        <f>D12/C12-1</f>
        <v>-9.3457943925233655E-3</v>
      </c>
      <c r="E13" s="68">
        <f>E12/D12-1</f>
        <v>2.8301886792452935E-2</v>
      </c>
      <c r="F13" s="68">
        <f>F12/E12-1</f>
        <v>-2.0642201834862428E-2</v>
      </c>
      <c r="G13" s="23"/>
      <c r="H13" s="68">
        <v>0.22950819672131151</v>
      </c>
      <c r="I13" s="68">
        <v>2.2857142857142909E-2</v>
      </c>
      <c r="J13" s="68">
        <v>1.862197392923659E-2</v>
      </c>
      <c r="K13" s="68">
        <v>6.0329067641681888E-2</v>
      </c>
      <c r="L13" s="23"/>
      <c r="M13" s="68">
        <v>-0.19655172413793098</v>
      </c>
      <c r="N13" s="68">
        <v>2.5751072961373467E-2</v>
      </c>
      <c r="O13" s="68">
        <v>6.2761506276149959E-3</v>
      </c>
      <c r="P13" s="68"/>
      <c r="Q13" s="68">
        <v>1.2474012474012364E-2</v>
      </c>
      <c r="R13" s="23"/>
      <c r="S13" s="68">
        <v>-7.186858316221767E-2</v>
      </c>
      <c r="T13" s="68">
        <v>2.8761061946902755E-2</v>
      </c>
      <c r="U13" s="68">
        <v>-2.1505376344086446E-3</v>
      </c>
    </row>
    <row r="14" spans="1:22" ht="10.9" customHeight="1">
      <c r="A14" s="67" t="s">
        <v>8</v>
      </c>
      <c r="B14" s="23"/>
      <c r="C14" s="69"/>
      <c r="D14" s="69"/>
      <c r="E14" s="69"/>
      <c r="F14" s="69"/>
      <c r="G14" s="23">
        <v>-1.3801035077630863E-2</v>
      </c>
      <c r="H14" s="69">
        <v>0.22663551401869153</v>
      </c>
      <c r="I14" s="69">
        <v>0.26650943396226423</v>
      </c>
      <c r="J14" s="69">
        <v>0.25458715596330284</v>
      </c>
      <c r="K14" s="69">
        <v>0.35831381733021073</v>
      </c>
      <c r="L14" s="23">
        <v>0.27638483965014582</v>
      </c>
      <c r="M14" s="69">
        <v>-0.11238095238095236</v>
      </c>
      <c r="N14" s="69">
        <v>-0.1098696461824954</v>
      </c>
      <c r="O14" s="69">
        <v>-0.12065813528336378</v>
      </c>
      <c r="P14" s="69"/>
      <c r="Q14" s="69">
        <v>-0.16034482758620694</v>
      </c>
      <c r="R14" s="23">
        <v>-0.12654179990863412</v>
      </c>
      <c r="S14" s="69">
        <v>-3.0042918454935674E-2</v>
      </c>
      <c r="T14" s="69">
        <v>-2.7196652719665315E-2</v>
      </c>
      <c r="U14" s="69">
        <v>-3.5343035343035289E-2</v>
      </c>
    </row>
    <row r="15" spans="1:22">
      <c r="A15" s="65" t="s">
        <v>68</v>
      </c>
      <c r="B15" s="62">
        <v>2012</v>
      </c>
      <c r="C15" s="66">
        <v>504</v>
      </c>
      <c r="D15" s="66">
        <v>494</v>
      </c>
      <c r="E15" s="66">
        <v>502</v>
      </c>
      <c r="F15" s="66">
        <f>G15-E15-D15-C15</f>
        <v>505</v>
      </c>
      <c r="G15" s="62">
        <v>2005</v>
      </c>
      <c r="H15" s="66">
        <v>510</v>
      </c>
      <c r="I15" s="66">
        <v>503</v>
      </c>
      <c r="J15" s="66">
        <v>494</v>
      </c>
      <c r="K15" s="66">
        <v>485</v>
      </c>
      <c r="L15" s="62">
        <v>1992</v>
      </c>
      <c r="M15" s="66">
        <v>492</v>
      </c>
      <c r="N15" s="66">
        <v>489</v>
      </c>
      <c r="O15" s="66">
        <v>474</v>
      </c>
      <c r="P15" s="66">
        <v>1455</v>
      </c>
      <c r="Q15" s="66">
        <v>478</v>
      </c>
      <c r="R15" s="62">
        <v>1933</v>
      </c>
      <c r="S15" s="66">
        <v>479</v>
      </c>
      <c r="T15" s="66">
        <v>444</v>
      </c>
      <c r="U15" s="66">
        <v>474</v>
      </c>
      <c r="V15" s="309"/>
    </row>
    <row r="16" spans="1:22">
      <c r="A16" s="67" t="s">
        <v>7</v>
      </c>
      <c r="B16" s="23"/>
      <c r="C16" s="68"/>
      <c r="D16" s="68">
        <f>D15/C15-1</f>
        <v>-1.9841269841269882E-2</v>
      </c>
      <c r="E16" s="68">
        <f>E15/D15-1</f>
        <v>1.6194331983805599E-2</v>
      </c>
      <c r="F16" s="68">
        <f>F15/E15-1</f>
        <v>5.9760956175298752E-3</v>
      </c>
      <c r="G16" s="23"/>
      <c r="H16" s="68">
        <v>9.9009900990099098E-3</v>
      </c>
      <c r="I16" s="68">
        <v>-1.3725490196078383E-2</v>
      </c>
      <c r="J16" s="68">
        <v>-1.7892644135188873E-2</v>
      </c>
      <c r="K16" s="68">
        <v>-1.8218623481781382E-2</v>
      </c>
      <c r="L16" s="23"/>
      <c r="M16" s="68">
        <v>1.4432989690721598E-2</v>
      </c>
      <c r="N16" s="68">
        <v>-6.0975609756097615E-3</v>
      </c>
      <c r="O16" s="68">
        <v>-3.0674846625766916E-2</v>
      </c>
      <c r="P16" s="68"/>
      <c r="Q16" s="68">
        <v>8.4388185654007408E-3</v>
      </c>
      <c r="R16" s="23"/>
      <c r="S16" s="68">
        <v>2.0920502092049986E-3</v>
      </c>
      <c r="T16" s="68">
        <v>-7.3068893528183687E-2</v>
      </c>
      <c r="U16" s="68">
        <v>6.7567567567567544E-2</v>
      </c>
    </row>
    <row r="17" spans="1:22" ht="10.15" customHeight="1">
      <c r="A17" s="67" t="s">
        <v>8</v>
      </c>
      <c r="B17" s="23"/>
      <c r="C17" s="69"/>
      <c r="D17" s="69"/>
      <c r="E17" s="69"/>
      <c r="F17" s="69"/>
      <c r="G17" s="23">
        <v>-3.4791252485089075E-3</v>
      </c>
      <c r="H17" s="69">
        <v>1.1904761904761862E-2</v>
      </c>
      <c r="I17" s="69">
        <v>1.8218623481781382E-2</v>
      </c>
      <c r="J17" s="69">
        <v>-1.5936254980079667E-2</v>
      </c>
      <c r="K17" s="69">
        <v>-3.9603960396039639E-2</v>
      </c>
      <c r="L17" s="23">
        <v>-6.4837905236907467E-3</v>
      </c>
      <c r="M17" s="69">
        <v>-3.5294117647058809E-2</v>
      </c>
      <c r="N17" s="69">
        <v>-2.7833001988071593E-2</v>
      </c>
      <c r="O17" s="69">
        <v>-4.0485829959514219E-2</v>
      </c>
      <c r="P17" s="69"/>
      <c r="Q17" s="69">
        <v>-1.4432989690721598E-2</v>
      </c>
      <c r="R17" s="23">
        <v>-2.9618473895582365E-2</v>
      </c>
      <c r="S17" s="69">
        <v>-2.6422764227642226E-2</v>
      </c>
      <c r="T17" s="69">
        <v>-9.2024539877300637E-2</v>
      </c>
      <c r="U17" s="69">
        <v>0</v>
      </c>
    </row>
    <row r="18" spans="1:22">
      <c r="A18" s="65" t="s">
        <v>231</v>
      </c>
      <c r="B18" s="211">
        <v>0</v>
      </c>
      <c r="C18" s="175">
        <v>-4</v>
      </c>
      <c r="D18" s="175">
        <v>-1</v>
      </c>
      <c r="E18" s="175">
        <v>-23</v>
      </c>
      <c r="F18" s="175">
        <f>G18-E18-D18-C18</f>
        <v>9</v>
      </c>
      <c r="G18" s="167">
        <v>-19</v>
      </c>
      <c r="H18" s="175">
        <v>23</v>
      </c>
      <c r="I18" s="175">
        <v>84</v>
      </c>
      <c r="J18" s="175">
        <v>6</v>
      </c>
      <c r="K18" s="175">
        <v>521</v>
      </c>
      <c r="L18" s="167">
        <v>634</v>
      </c>
      <c r="M18" s="175">
        <v>-25</v>
      </c>
      <c r="N18" s="175">
        <v>-414</v>
      </c>
      <c r="O18" s="175">
        <v>39</v>
      </c>
      <c r="P18" s="175">
        <v>-400</v>
      </c>
      <c r="Q18" s="66">
        <v>179</v>
      </c>
      <c r="R18" s="167">
        <v>-221</v>
      </c>
      <c r="S18" s="175">
        <v>-3</v>
      </c>
      <c r="T18" s="175">
        <v>-19</v>
      </c>
      <c r="U18" s="175">
        <v>-7</v>
      </c>
      <c r="V18" s="309"/>
    </row>
    <row r="19" spans="1:22">
      <c r="A19" s="65"/>
      <c r="B19" s="211"/>
      <c r="C19" s="175"/>
      <c r="D19" s="175"/>
      <c r="E19" s="175"/>
      <c r="F19" s="175"/>
      <c r="G19" s="167"/>
      <c r="H19" s="175"/>
      <c r="I19" s="175"/>
      <c r="J19" s="175"/>
      <c r="K19" s="175"/>
      <c r="L19" s="167"/>
      <c r="M19" s="175"/>
      <c r="N19" s="175"/>
      <c r="O19" s="175"/>
      <c r="P19" s="175"/>
      <c r="Q19" s="175"/>
      <c r="R19" s="167"/>
      <c r="S19" s="175"/>
      <c r="T19" s="175"/>
      <c r="U19" s="175"/>
    </row>
    <row r="20" spans="1:22" ht="15.75" customHeight="1">
      <c r="A20" s="85" t="s">
        <v>381</v>
      </c>
      <c r="B20" s="211">
        <v>0</v>
      </c>
      <c r="C20" s="175" t="s">
        <v>125</v>
      </c>
      <c r="D20" s="175" t="s">
        <v>125</v>
      </c>
      <c r="E20" s="175" t="s">
        <v>125</v>
      </c>
      <c r="F20" s="175">
        <v>87</v>
      </c>
      <c r="G20" s="167">
        <v>87</v>
      </c>
      <c r="H20" s="175" t="s">
        <v>125</v>
      </c>
      <c r="I20" s="175" t="s">
        <v>125</v>
      </c>
      <c r="J20" s="175">
        <v>10</v>
      </c>
      <c r="K20" s="175">
        <v>1665</v>
      </c>
      <c r="L20" s="167">
        <v>1675</v>
      </c>
      <c r="M20" s="175" t="s">
        <v>125</v>
      </c>
      <c r="N20" s="175">
        <v>951</v>
      </c>
      <c r="O20" s="175" t="s">
        <v>125</v>
      </c>
      <c r="P20" s="175">
        <v>951</v>
      </c>
      <c r="Q20" s="66">
        <v>196</v>
      </c>
      <c r="R20" s="167">
        <v>1147</v>
      </c>
      <c r="S20" s="66">
        <v>0</v>
      </c>
      <c r="T20" s="66">
        <v>0</v>
      </c>
      <c r="U20" s="175">
        <v>268</v>
      </c>
      <c r="V20" s="309"/>
    </row>
    <row r="21" spans="1:22" ht="10.5" customHeight="1">
      <c r="A21" s="65"/>
      <c r="B21" s="145"/>
      <c r="C21" s="175"/>
      <c r="D21" s="175"/>
      <c r="E21" s="175"/>
      <c r="F21" s="175"/>
      <c r="G21" s="167"/>
      <c r="H21" s="175"/>
      <c r="I21" s="175"/>
      <c r="J21" s="175"/>
      <c r="K21" s="175"/>
      <c r="L21" s="167"/>
      <c r="M21" s="175"/>
      <c r="N21" s="175"/>
      <c r="O21" s="175"/>
      <c r="P21" s="175"/>
      <c r="Q21" s="175"/>
      <c r="R21" s="167"/>
      <c r="S21" s="66"/>
      <c r="T21" s="175"/>
      <c r="U21" s="175"/>
    </row>
    <row r="22" spans="1:22" s="34" customFormat="1" ht="16.5" customHeight="1">
      <c r="A22" s="65" t="s">
        <v>229</v>
      </c>
      <c r="B22" s="62">
        <v>2321</v>
      </c>
      <c r="C22" s="66">
        <v>566</v>
      </c>
      <c r="D22" s="66">
        <v>573</v>
      </c>
      <c r="E22" s="66">
        <v>544</v>
      </c>
      <c r="F22" s="66">
        <f>G22-E22-D22-C22</f>
        <v>427</v>
      </c>
      <c r="G22" s="62">
        <v>2110</v>
      </c>
      <c r="H22" s="66">
        <v>462</v>
      </c>
      <c r="I22" s="66">
        <v>371</v>
      </c>
      <c r="J22" s="66">
        <v>429</v>
      </c>
      <c r="K22" s="175">
        <v>-1810</v>
      </c>
      <c r="L22" s="167">
        <v>-548</v>
      </c>
      <c r="M22" s="66">
        <v>511</v>
      </c>
      <c r="N22" s="175">
        <v>-94</v>
      </c>
      <c r="O22" s="175">
        <v>440</v>
      </c>
      <c r="P22" s="175">
        <v>842</v>
      </c>
      <c r="Q22" s="66">
        <v>8</v>
      </c>
      <c r="R22" s="167">
        <v>850</v>
      </c>
      <c r="S22" s="66">
        <v>466</v>
      </c>
      <c r="T22" s="175">
        <v>512</v>
      </c>
      <c r="U22" s="175">
        <v>189</v>
      </c>
      <c r="V22" s="309"/>
    </row>
    <row r="23" spans="1:22">
      <c r="A23" s="67" t="s">
        <v>7</v>
      </c>
      <c r="B23" s="23"/>
      <c r="C23" s="68"/>
      <c r="D23" s="68">
        <f>D22/C22-1</f>
        <v>1.2367491166077826E-2</v>
      </c>
      <c r="E23" s="68">
        <f>E22/D22-1</f>
        <v>-5.0610820244328059E-2</v>
      </c>
      <c r="F23" s="68">
        <f>F22/E22-1</f>
        <v>-0.21507352941176472</v>
      </c>
      <c r="G23" s="23"/>
      <c r="H23" s="68">
        <v>8.1967213114754189E-2</v>
      </c>
      <c r="I23" s="68">
        <v>-0.19696969696969702</v>
      </c>
      <c r="J23" s="68">
        <v>0.15633423180592998</v>
      </c>
      <c r="K23" s="81" t="s">
        <v>35</v>
      </c>
      <c r="L23" s="23"/>
      <c r="M23" s="81" t="s">
        <v>35</v>
      </c>
      <c r="N23" s="81" t="s">
        <v>35</v>
      </c>
      <c r="O23" s="81" t="s">
        <v>35</v>
      </c>
      <c r="P23" s="81"/>
      <c r="Q23" s="68">
        <v>-0.98181818181818181</v>
      </c>
      <c r="R23" s="23"/>
      <c r="S23" s="68">
        <v>57.25</v>
      </c>
      <c r="T23" s="68">
        <v>9.8712446351931327E-2</v>
      </c>
      <c r="U23" s="68">
        <v>-0.630859375</v>
      </c>
    </row>
    <row r="24" spans="1:22" ht="10.15" customHeight="1">
      <c r="A24" s="67" t="s">
        <v>8</v>
      </c>
      <c r="B24" s="23"/>
      <c r="C24" s="69"/>
      <c r="D24" s="69"/>
      <c r="E24" s="69"/>
      <c r="F24" s="69"/>
      <c r="G24" s="23">
        <v>-9.0909090909090939E-2</v>
      </c>
      <c r="H24" s="69">
        <v>-0.18374558303886923</v>
      </c>
      <c r="I24" s="69">
        <v>-0.35253054101221637</v>
      </c>
      <c r="J24" s="69">
        <v>-0.21139705882352944</v>
      </c>
      <c r="K24" s="81" t="s">
        <v>35</v>
      </c>
      <c r="L24" s="88" t="s">
        <v>35</v>
      </c>
      <c r="M24" s="69">
        <v>0.10606060606060597</v>
      </c>
      <c r="N24" s="81" t="s">
        <v>35</v>
      </c>
      <c r="O24" s="69">
        <v>2.564102564102555E-2</v>
      </c>
      <c r="P24" s="69"/>
      <c r="Q24" s="81" t="s">
        <v>35</v>
      </c>
      <c r="R24" s="88" t="s">
        <v>35</v>
      </c>
      <c r="S24" s="69">
        <v>-8.8062622309197702E-2</v>
      </c>
      <c r="T24" s="81" t="s">
        <v>35</v>
      </c>
      <c r="U24" s="69">
        <v>-0.57045454545454544</v>
      </c>
    </row>
    <row r="25" spans="1:22">
      <c r="A25" s="65" t="s">
        <v>77</v>
      </c>
      <c r="B25" s="62">
        <v>447</v>
      </c>
      <c r="C25" s="66">
        <v>101</v>
      </c>
      <c r="D25" s="66">
        <v>102</v>
      </c>
      <c r="E25" s="66">
        <v>94</v>
      </c>
      <c r="F25" s="175">
        <f>G25-SUM(C25:E25)</f>
        <v>120</v>
      </c>
      <c r="G25" s="62">
        <v>417</v>
      </c>
      <c r="H25" s="66">
        <v>108</v>
      </c>
      <c r="I25" s="66">
        <v>110</v>
      </c>
      <c r="J25" s="66">
        <v>109</v>
      </c>
      <c r="K25" s="175">
        <v>108</v>
      </c>
      <c r="L25" s="62">
        <v>435</v>
      </c>
      <c r="M25" s="66">
        <v>99</v>
      </c>
      <c r="N25" s="66">
        <v>136</v>
      </c>
      <c r="O25" s="66">
        <v>205</v>
      </c>
      <c r="P25" s="66">
        <v>440</v>
      </c>
      <c r="Q25" s="66">
        <v>109</v>
      </c>
      <c r="R25" s="62">
        <v>549</v>
      </c>
      <c r="S25" s="66">
        <v>34</v>
      </c>
      <c r="T25" s="66">
        <v>159</v>
      </c>
      <c r="U25" s="66">
        <v>80</v>
      </c>
      <c r="V25" s="309"/>
    </row>
    <row r="26" spans="1:22">
      <c r="A26" s="67" t="s">
        <v>7</v>
      </c>
      <c r="B26" s="23"/>
      <c r="C26" s="68"/>
      <c r="D26" s="68">
        <f>D25/C25-1</f>
        <v>9.9009900990099098E-3</v>
      </c>
      <c r="E26" s="68">
        <f>E25/D25-1</f>
        <v>-7.8431372549019662E-2</v>
      </c>
      <c r="F26" s="68">
        <f>F25/E25-1</f>
        <v>0.27659574468085113</v>
      </c>
      <c r="G26" s="23"/>
      <c r="H26" s="68">
        <v>-9.9999999999999978E-2</v>
      </c>
      <c r="I26" s="68">
        <v>1.8518518518518601E-2</v>
      </c>
      <c r="J26" s="68">
        <v>-9.0909090909090384E-3</v>
      </c>
      <c r="K26" s="68">
        <v>-9.1743119266054496E-3</v>
      </c>
      <c r="L26" s="23"/>
      <c r="M26" s="68">
        <v>-8.333333333333337E-2</v>
      </c>
      <c r="N26" s="68">
        <v>0.3737373737373737</v>
      </c>
      <c r="O26" s="68">
        <v>0.50735294117647056</v>
      </c>
      <c r="P26" s="68"/>
      <c r="Q26" s="68">
        <v>-0.46829268292682924</v>
      </c>
      <c r="R26" s="23"/>
      <c r="S26" s="68">
        <v>-0.68807339449541283</v>
      </c>
      <c r="T26" s="68">
        <v>3.6764705882352944</v>
      </c>
      <c r="U26" s="68">
        <v>-0.49685534591194969</v>
      </c>
    </row>
    <row r="27" spans="1:22" ht="10.9" customHeight="1">
      <c r="A27" s="67" t="s">
        <v>8</v>
      </c>
      <c r="B27" s="23"/>
      <c r="C27" s="69"/>
      <c r="D27" s="69"/>
      <c r="E27" s="69"/>
      <c r="F27" s="69"/>
      <c r="G27" s="88">
        <v>-6.7114093959731558E-2</v>
      </c>
      <c r="H27" s="69">
        <v>6.9306930693069368E-2</v>
      </c>
      <c r="I27" s="69">
        <v>7.8431372549019551E-2</v>
      </c>
      <c r="J27" s="69">
        <v>0.15957446808510634</v>
      </c>
      <c r="K27" s="69">
        <v>-9.9999999999999978E-2</v>
      </c>
      <c r="L27" s="88">
        <v>4.3165467625899234E-2</v>
      </c>
      <c r="M27" s="69">
        <v>-8.333333333333337E-2</v>
      </c>
      <c r="N27" s="69">
        <v>0.23636363636363633</v>
      </c>
      <c r="O27" s="69">
        <v>0.88073394495412849</v>
      </c>
      <c r="P27" s="69"/>
      <c r="Q27" s="69">
        <v>9.2592592592593004E-3</v>
      </c>
      <c r="R27" s="88">
        <v>0.26206896551724146</v>
      </c>
      <c r="S27" s="69">
        <v>-0.65656565656565657</v>
      </c>
      <c r="T27" s="69">
        <v>0.16911764705882359</v>
      </c>
      <c r="U27" s="69">
        <v>-0.6097560975609756</v>
      </c>
    </row>
    <row r="28" spans="1:22">
      <c r="A28" s="65" t="s">
        <v>166</v>
      </c>
      <c r="B28" s="62">
        <v>625</v>
      </c>
      <c r="C28" s="66">
        <v>113</v>
      </c>
      <c r="D28" s="66">
        <v>111</v>
      </c>
      <c r="E28" s="66">
        <v>128</v>
      </c>
      <c r="F28" s="66">
        <f>G28-E28-D28-C28</f>
        <v>101</v>
      </c>
      <c r="G28" s="62">
        <v>453</v>
      </c>
      <c r="H28" s="66">
        <v>93</v>
      </c>
      <c r="I28" s="66">
        <v>65</v>
      </c>
      <c r="J28" s="66">
        <v>85</v>
      </c>
      <c r="K28" s="175">
        <v>-163</v>
      </c>
      <c r="L28" s="62">
        <v>80</v>
      </c>
      <c r="M28" s="66">
        <v>112</v>
      </c>
      <c r="N28" s="66">
        <v>1342</v>
      </c>
      <c r="O28" s="66">
        <v>56</v>
      </c>
      <c r="P28" s="66">
        <v>1507</v>
      </c>
      <c r="Q28" s="175">
        <v>-14</v>
      </c>
      <c r="R28" s="62">
        <v>1493</v>
      </c>
      <c r="S28" s="66">
        <v>100</v>
      </c>
      <c r="T28" s="66">
        <v>83</v>
      </c>
      <c r="U28" s="66">
        <v>83</v>
      </c>
      <c r="V28" s="309"/>
    </row>
    <row r="29" spans="1:22" ht="10.9" customHeight="1">
      <c r="A29" s="67" t="s">
        <v>7</v>
      </c>
      <c r="B29" s="23"/>
      <c r="C29" s="68"/>
      <c r="D29" s="68">
        <f>D28/C28-1</f>
        <v>-1.7699115044247815E-2</v>
      </c>
      <c r="E29" s="68">
        <f>E28/D28-1</f>
        <v>0.15315315315315314</v>
      </c>
      <c r="F29" s="68">
        <f>F28/E28-1</f>
        <v>-0.2109375</v>
      </c>
      <c r="G29" s="23"/>
      <c r="H29" s="68">
        <v>-7.9207920792079167E-2</v>
      </c>
      <c r="I29" s="68">
        <v>-0.30107526881720426</v>
      </c>
      <c r="J29" s="68">
        <v>0.30769230769230771</v>
      </c>
      <c r="K29" s="81" t="s">
        <v>35</v>
      </c>
      <c r="L29" s="23"/>
      <c r="M29" s="81" t="s">
        <v>35</v>
      </c>
      <c r="N29" s="68">
        <v>10.982142857142858</v>
      </c>
      <c r="O29" s="68">
        <v>-0.95827123695976157</v>
      </c>
      <c r="P29" s="68"/>
      <c r="Q29" s="68">
        <v>-1.25</v>
      </c>
      <c r="R29" s="23"/>
      <c r="S29" s="68">
        <v>-8.1428571428571423</v>
      </c>
      <c r="T29" s="68">
        <v>-0.17000000000000004</v>
      </c>
      <c r="U29" s="68">
        <v>0</v>
      </c>
    </row>
    <row r="30" spans="1:22" ht="11.45" customHeight="1">
      <c r="A30" s="67" t="s">
        <v>8</v>
      </c>
      <c r="B30" s="23"/>
      <c r="C30" s="69"/>
      <c r="D30" s="69"/>
      <c r="E30" s="69"/>
      <c r="F30" s="69"/>
      <c r="G30" s="23">
        <v>-0.2752</v>
      </c>
      <c r="H30" s="69">
        <v>-0.17699115044247793</v>
      </c>
      <c r="I30" s="69">
        <v>-0.4144144144144144</v>
      </c>
      <c r="J30" s="69">
        <v>-0.3359375</v>
      </c>
      <c r="K30" s="81" t="s">
        <v>35</v>
      </c>
      <c r="L30" s="23">
        <v>-0.82339955849889623</v>
      </c>
      <c r="M30" s="69">
        <v>0.20430107526881724</v>
      </c>
      <c r="N30" s="69">
        <v>19.646153846153847</v>
      </c>
      <c r="O30" s="69">
        <v>-0.3411764705882353</v>
      </c>
      <c r="P30" s="69"/>
      <c r="Q30" s="81" t="s">
        <v>35</v>
      </c>
      <c r="R30" s="23">
        <v>17.662500000000001</v>
      </c>
      <c r="S30" s="69">
        <v>-0.1071428571428571</v>
      </c>
      <c r="T30" s="69">
        <v>-0.93815201192250375</v>
      </c>
      <c r="U30" s="69">
        <v>0.48214285714285721</v>
      </c>
    </row>
    <row r="31" spans="1:22" s="34" customFormat="1">
      <c r="A31" s="65" t="s">
        <v>341</v>
      </c>
      <c r="B31" s="62">
        <v>1244</v>
      </c>
      <c r="C31" s="66">
        <v>350</v>
      </c>
      <c r="D31" s="66">
        <v>358</v>
      </c>
      <c r="E31" s="66">
        <v>322</v>
      </c>
      <c r="F31" s="66">
        <f>G31-E31-D31-C31</f>
        <v>205</v>
      </c>
      <c r="G31" s="62">
        <v>1235</v>
      </c>
      <c r="H31" s="66">
        <v>260</v>
      </c>
      <c r="I31" s="66">
        <v>195</v>
      </c>
      <c r="J31" s="66">
        <v>234</v>
      </c>
      <c r="K31" s="175">
        <v>-1755</v>
      </c>
      <c r="L31" s="167">
        <v>-1066</v>
      </c>
      <c r="M31" s="66">
        <v>300</v>
      </c>
      <c r="N31" s="175">
        <v>-1573</v>
      </c>
      <c r="O31" s="175">
        <v>177</v>
      </c>
      <c r="P31" s="175">
        <v>-1107</v>
      </c>
      <c r="Q31" s="175">
        <v>-87</v>
      </c>
      <c r="R31" s="167">
        <v>-1194</v>
      </c>
      <c r="S31" s="66">
        <v>332</v>
      </c>
      <c r="T31" s="175">
        <v>270</v>
      </c>
      <c r="U31" s="175">
        <v>26</v>
      </c>
      <c r="V31" s="309"/>
    </row>
    <row r="32" spans="1:22" ht="12.6" customHeight="1">
      <c r="A32" s="67" t="s">
        <v>7</v>
      </c>
      <c r="B32" s="23"/>
      <c r="C32" s="68"/>
      <c r="D32" s="68">
        <f>D31/C31-1</f>
        <v>2.2857142857142909E-2</v>
      </c>
      <c r="E32" s="68">
        <f>E31/D31-1</f>
        <v>-0.1005586592178771</v>
      </c>
      <c r="F32" s="68">
        <f>F31/E31-1</f>
        <v>-0.36335403726708071</v>
      </c>
      <c r="G32" s="23"/>
      <c r="H32" s="68">
        <v>0.26829268292682928</v>
      </c>
      <c r="I32" s="68">
        <v>-0.25</v>
      </c>
      <c r="J32" s="68">
        <v>0.19999999999999996</v>
      </c>
      <c r="K32" s="81" t="s">
        <v>35</v>
      </c>
      <c r="L32" s="23"/>
      <c r="M32" s="81" t="s">
        <v>35</v>
      </c>
      <c r="N32" s="81" t="s">
        <v>35</v>
      </c>
      <c r="O32" s="81" t="s">
        <v>35</v>
      </c>
      <c r="P32" s="81"/>
      <c r="Q32" s="81" t="s">
        <v>35</v>
      </c>
      <c r="R32" s="23"/>
      <c r="S32" s="68">
        <v>-4.8160919540229887</v>
      </c>
      <c r="T32" s="68">
        <v>-0.18674698795180722</v>
      </c>
      <c r="U32" s="68">
        <v>-0.90370370370370368</v>
      </c>
    </row>
    <row r="33" spans="1:22" ht="12" customHeight="1">
      <c r="A33" s="67" t="s">
        <v>8</v>
      </c>
      <c r="B33" s="23"/>
      <c r="C33" s="69"/>
      <c r="D33" s="69"/>
      <c r="E33" s="69"/>
      <c r="F33" s="69"/>
      <c r="G33" s="23">
        <v>-7.2347266881028771E-3</v>
      </c>
      <c r="H33" s="69">
        <v>-0.25714285714285712</v>
      </c>
      <c r="I33" s="69">
        <v>-0.45530726256983245</v>
      </c>
      <c r="J33" s="69">
        <v>-0.27329192546583847</v>
      </c>
      <c r="K33" s="81" t="s">
        <v>35</v>
      </c>
      <c r="L33" s="88" t="s">
        <v>35</v>
      </c>
      <c r="M33" s="69">
        <v>0.15384615384615374</v>
      </c>
      <c r="N33" s="81" t="s">
        <v>35</v>
      </c>
      <c r="O33" s="69">
        <v>-0.24358974358974361</v>
      </c>
      <c r="P33" s="69"/>
      <c r="Q33" s="69">
        <v>-0.95042735042735038</v>
      </c>
      <c r="R33" s="23">
        <v>0.12007504690431525</v>
      </c>
      <c r="S33" s="69">
        <v>0.10666666666666669</v>
      </c>
      <c r="T33" s="81" t="s">
        <v>35</v>
      </c>
      <c r="U33" s="69">
        <v>-0.85310734463276838</v>
      </c>
    </row>
    <row r="34" spans="1:22" ht="22.9" customHeight="1">
      <c r="A34" s="212" t="s">
        <v>237</v>
      </c>
      <c r="B34" s="62">
        <f>B31+(B18*0.75)</f>
        <v>1244</v>
      </c>
      <c r="C34" s="207">
        <f>C31+(C18*0.76)</f>
        <v>346.96</v>
      </c>
      <c r="D34" s="207">
        <f>D31+(D18*0.76)</f>
        <v>357.24</v>
      </c>
      <c r="E34" s="207">
        <f>E31+(E18*0.76)</f>
        <v>304.52</v>
      </c>
      <c r="F34" s="207">
        <f>G34-E34-D34-C34</f>
        <v>298.83999999999997</v>
      </c>
      <c r="G34" s="62">
        <v>1307.56</v>
      </c>
      <c r="H34" s="207">
        <v>277.70999999999998</v>
      </c>
      <c r="I34" s="207">
        <v>259.68</v>
      </c>
      <c r="J34" s="207">
        <v>248.62</v>
      </c>
      <c r="K34" s="175">
        <v>197.17000000000007</v>
      </c>
      <c r="L34" s="62">
        <v>983.18000000000006</v>
      </c>
      <c r="M34" s="207">
        <v>290.64</v>
      </c>
      <c r="N34" s="207">
        <v>223.15000000000009</v>
      </c>
      <c r="O34" s="207">
        <v>207.26</v>
      </c>
      <c r="P34" s="207"/>
      <c r="Q34" s="207">
        <v>203.36</v>
      </c>
      <c r="R34" s="62">
        <v>913.41000000000008</v>
      </c>
      <c r="S34" s="207">
        <v>329.69</v>
      </c>
      <c r="T34" s="207">
        <v>252.61</v>
      </c>
      <c r="U34" s="207">
        <v>288.61</v>
      </c>
      <c r="V34" s="309"/>
    </row>
    <row r="35" spans="1:22" s="34" customFormat="1" ht="16.899999999999999" customHeight="1">
      <c r="A35" s="65" t="s">
        <v>171</v>
      </c>
      <c r="B35" s="62">
        <f>B12+B22</f>
        <v>4060</v>
      </c>
      <c r="C35" s="73">
        <f>C12+C22</f>
        <v>994</v>
      </c>
      <c r="D35" s="73">
        <f>D12+D22</f>
        <v>997</v>
      </c>
      <c r="E35" s="73">
        <f>E12+E22</f>
        <v>980</v>
      </c>
      <c r="F35" s="66">
        <f>G35-E35-D35-C35</f>
        <v>854</v>
      </c>
      <c r="G35" s="62">
        <v>3825</v>
      </c>
      <c r="H35" s="73">
        <v>987</v>
      </c>
      <c r="I35" s="73">
        <v>908</v>
      </c>
      <c r="J35" s="73">
        <v>976</v>
      </c>
      <c r="K35" s="175">
        <v>-1230</v>
      </c>
      <c r="L35" s="62">
        <v>1641</v>
      </c>
      <c r="M35" s="73">
        <v>977</v>
      </c>
      <c r="N35" s="73">
        <v>384</v>
      </c>
      <c r="O35" s="73">
        <v>921</v>
      </c>
      <c r="P35" s="73">
        <v>2267</v>
      </c>
      <c r="Q35" s="66">
        <v>495</v>
      </c>
      <c r="R35" s="62">
        <v>2762</v>
      </c>
      <c r="S35" s="73">
        <v>918</v>
      </c>
      <c r="T35" s="73">
        <v>977</v>
      </c>
      <c r="U35" s="73">
        <v>653</v>
      </c>
      <c r="V35" s="309"/>
    </row>
    <row r="36" spans="1:22" ht="10.15" customHeight="1">
      <c r="A36" s="67" t="s">
        <v>7</v>
      </c>
      <c r="B36" s="23"/>
      <c r="C36" s="68"/>
      <c r="D36" s="68">
        <f>D35/C35-1</f>
        <v>3.0181086519114331E-3</v>
      </c>
      <c r="E36" s="68">
        <f>E35/D35-1</f>
        <v>-1.7051153460381108E-2</v>
      </c>
      <c r="F36" s="68">
        <f>F35/E35-1</f>
        <v>-0.12857142857142856</v>
      </c>
      <c r="G36" s="23"/>
      <c r="H36" s="68">
        <v>0.15573770491803285</v>
      </c>
      <c r="I36" s="68">
        <v>-8.0040526849037508E-2</v>
      </c>
      <c r="J36" s="68">
        <v>7.4889867841409608E-2</v>
      </c>
      <c r="K36" s="81" t="s">
        <v>35</v>
      </c>
      <c r="L36" s="23"/>
      <c r="M36" s="81" t="s">
        <v>35</v>
      </c>
      <c r="N36" s="68">
        <v>-0.60696008188331629</v>
      </c>
      <c r="O36" s="68">
        <v>1.3984375</v>
      </c>
      <c r="P36" s="68"/>
      <c r="Q36" s="68">
        <v>-0.46254071661237783</v>
      </c>
      <c r="R36" s="23"/>
      <c r="S36" s="68">
        <v>0.8545454545454545</v>
      </c>
      <c r="T36" s="68">
        <v>6.4270152505446543E-2</v>
      </c>
      <c r="U36" s="68">
        <v>-0.33162743091095193</v>
      </c>
    </row>
    <row r="37" spans="1:22" ht="10.15" customHeight="1">
      <c r="A37" s="67" t="s">
        <v>8</v>
      </c>
      <c r="B37" s="23"/>
      <c r="C37" s="69"/>
      <c r="D37" s="69"/>
      <c r="E37" s="69"/>
      <c r="F37" s="69"/>
      <c r="G37" s="23">
        <v>-5.7881773399014791E-2</v>
      </c>
      <c r="H37" s="69">
        <v>-7.0422535211267512E-3</v>
      </c>
      <c r="I37" s="69">
        <v>-8.9267803410230662E-2</v>
      </c>
      <c r="J37" s="69">
        <v>-4.0816326530612734E-3</v>
      </c>
      <c r="K37" s="81" t="s">
        <v>35</v>
      </c>
      <c r="L37" s="23">
        <v>-0.5709803921568628</v>
      </c>
      <c r="M37" s="69">
        <v>-1.0131712259371817E-2</v>
      </c>
      <c r="N37" s="69">
        <v>-0.5770925110132159</v>
      </c>
      <c r="O37" s="69">
        <v>-5.6352459016393408E-2</v>
      </c>
      <c r="P37" s="69"/>
      <c r="Q37" s="81" t="s">
        <v>35</v>
      </c>
      <c r="R37" s="23">
        <v>0.68312004875076182</v>
      </c>
      <c r="S37" s="69">
        <v>-6.0388945752302914E-2</v>
      </c>
      <c r="T37" s="69">
        <v>1.5442708333333335</v>
      </c>
      <c r="U37" s="69">
        <v>-0.29098805646036918</v>
      </c>
    </row>
    <row r="38" spans="1:22" ht="24">
      <c r="A38" s="85" t="s">
        <v>236</v>
      </c>
      <c r="B38" s="167">
        <f>B35+B18</f>
        <v>4060</v>
      </c>
      <c r="C38" s="73">
        <f>C35+C18</f>
        <v>990</v>
      </c>
      <c r="D38" s="73">
        <f>D35+D18</f>
        <v>996</v>
      </c>
      <c r="E38" s="73">
        <f>E35+E18</f>
        <v>957</v>
      </c>
      <c r="F38" s="175">
        <f>G38-E38-D38-C38</f>
        <v>950</v>
      </c>
      <c r="G38" s="167">
        <v>3893</v>
      </c>
      <c r="H38" s="73">
        <v>1010</v>
      </c>
      <c r="I38" s="73">
        <v>992</v>
      </c>
      <c r="J38" s="73">
        <v>992</v>
      </c>
      <c r="K38" s="175">
        <v>956</v>
      </c>
      <c r="L38" s="167">
        <v>3950</v>
      </c>
      <c r="M38" s="73">
        <v>952</v>
      </c>
      <c r="N38" s="73">
        <v>921</v>
      </c>
      <c r="O38" s="73">
        <v>960</v>
      </c>
      <c r="P38" s="73"/>
      <c r="Q38" s="73">
        <v>870</v>
      </c>
      <c r="R38" s="167">
        <v>3688</v>
      </c>
      <c r="S38" s="73">
        <v>915</v>
      </c>
      <c r="T38" s="73">
        <v>958</v>
      </c>
      <c r="U38" s="73">
        <v>914</v>
      </c>
      <c r="V38" s="309"/>
    </row>
    <row r="39" spans="1:22" ht="10.9" customHeight="1">
      <c r="A39" s="67" t="s">
        <v>7</v>
      </c>
      <c r="B39" s="23"/>
      <c r="C39" s="68"/>
      <c r="D39" s="68">
        <f>D38/C38-1</f>
        <v>6.0606060606060996E-3</v>
      </c>
      <c r="E39" s="68">
        <f>E38/D38-1</f>
        <v>-3.9156626506024139E-2</v>
      </c>
      <c r="F39" s="68">
        <f>F38/E38-1</f>
        <v>-7.3145245559038674E-3</v>
      </c>
      <c r="G39" s="23"/>
      <c r="H39" s="68">
        <v>6.315789473684208E-2</v>
      </c>
      <c r="I39" s="68">
        <v>-1.7821782178217838E-2</v>
      </c>
      <c r="J39" s="68">
        <v>0</v>
      </c>
      <c r="K39" s="81" t="s">
        <v>35</v>
      </c>
      <c r="L39" s="23"/>
      <c r="M39" s="68">
        <v>-4.1841004184099972E-3</v>
      </c>
      <c r="N39" s="68">
        <v>-3.2563025210084029E-2</v>
      </c>
      <c r="O39" s="68">
        <v>4.2345276872964188E-2</v>
      </c>
      <c r="P39" s="68"/>
      <c r="Q39" s="68">
        <v>-9.375E-2</v>
      </c>
      <c r="R39" s="23"/>
      <c r="S39" s="68">
        <v>5.1724137931034475E-2</v>
      </c>
      <c r="T39" s="68">
        <v>4.6994535519125691E-2</v>
      </c>
      <c r="U39" s="68">
        <v>-4.5929018789144016E-2</v>
      </c>
    </row>
    <row r="40" spans="1:22" ht="10.9" customHeight="1">
      <c r="A40" s="67" t="s">
        <v>8</v>
      </c>
      <c r="B40" s="23"/>
      <c r="C40" s="69"/>
      <c r="D40" s="69"/>
      <c r="E40" s="69"/>
      <c r="F40" s="69"/>
      <c r="G40" s="23">
        <v>-4.1133004926108385E-2</v>
      </c>
      <c r="H40" s="69">
        <v>2.020202020202011E-2</v>
      </c>
      <c r="I40" s="69">
        <v>-4.0160642570281624E-3</v>
      </c>
      <c r="J40" s="69">
        <v>3.6572622779519337E-2</v>
      </c>
      <c r="K40" s="81" t="s">
        <v>35</v>
      </c>
      <c r="L40" s="23">
        <v>1.4641664526072518E-2</v>
      </c>
      <c r="M40" s="69">
        <v>-5.7425742574257477E-2</v>
      </c>
      <c r="N40" s="69">
        <v>-7.1572580645161255E-2</v>
      </c>
      <c r="O40" s="69">
        <v>-3.2258064516129004E-2</v>
      </c>
      <c r="P40" s="69"/>
      <c r="Q40" s="69">
        <v>-8.995815899581594E-2</v>
      </c>
      <c r="R40" s="23">
        <v>-6.6329113924050609E-2</v>
      </c>
      <c r="S40" s="69">
        <v>-3.8865546218487368E-2</v>
      </c>
      <c r="T40" s="69">
        <v>4.0173724212812179E-2</v>
      </c>
      <c r="U40" s="69">
        <v>-4.7916666666666718E-2</v>
      </c>
    </row>
    <row r="41" spans="1:22" ht="12.6" customHeight="1">
      <c r="A41" s="65" t="s">
        <v>335</v>
      </c>
      <c r="B41" s="61">
        <v>0.45</v>
      </c>
      <c r="C41" s="70">
        <v>0.13</v>
      </c>
      <c r="D41" s="70">
        <v>0.13</v>
      </c>
      <c r="E41" s="70">
        <v>0.12</v>
      </c>
      <c r="F41" s="71">
        <f>G41-E41-D41-C41</f>
        <v>7.0000000000000007E-2</v>
      </c>
      <c r="G41" s="61">
        <v>0.45</v>
      </c>
      <c r="H41" s="70">
        <v>0.09</v>
      </c>
      <c r="I41" s="70">
        <v>7.0000000000000007E-2</v>
      </c>
      <c r="J41" s="70">
        <v>0.08</v>
      </c>
      <c r="K41" s="209">
        <v>-0.63</v>
      </c>
      <c r="L41" s="210">
        <v>-0.39</v>
      </c>
      <c r="M41" s="70">
        <v>0.11</v>
      </c>
      <c r="N41" s="209">
        <v>-0.56999999999999995</v>
      </c>
      <c r="O41" s="209">
        <v>0.06</v>
      </c>
      <c r="P41" s="209">
        <v>-0.4</v>
      </c>
      <c r="Q41" s="209">
        <v>-2.9999999999999971E-2</v>
      </c>
      <c r="R41" s="210">
        <v>-0.43</v>
      </c>
      <c r="S41" s="70">
        <v>0.12</v>
      </c>
      <c r="T41" s="209">
        <v>0.1</v>
      </c>
      <c r="U41" s="209">
        <v>0.01</v>
      </c>
    </row>
    <row r="42" spans="1:22">
      <c r="A42" s="65" t="s">
        <v>28</v>
      </c>
      <c r="B42" s="62">
        <v>2765</v>
      </c>
      <c r="C42" s="72">
        <v>2765</v>
      </c>
      <c r="D42" s="72">
        <v>2765</v>
      </c>
      <c r="E42" s="72">
        <v>2765</v>
      </c>
      <c r="F42" s="72">
        <v>2765</v>
      </c>
      <c r="G42" s="62">
        <v>2765</v>
      </c>
      <c r="H42" s="72">
        <v>2765</v>
      </c>
      <c r="I42" s="72">
        <v>2765</v>
      </c>
      <c r="J42" s="72">
        <v>2765</v>
      </c>
      <c r="K42" s="72">
        <v>2765</v>
      </c>
      <c r="L42" s="62">
        <v>2765</v>
      </c>
      <c r="M42" s="72">
        <v>2765</v>
      </c>
      <c r="N42" s="72">
        <v>2765</v>
      </c>
      <c r="O42" s="72">
        <v>2765</v>
      </c>
      <c r="P42" s="72"/>
      <c r="Q42" s="72">
        <v>2765</v>
      </c>
      <c r="R42" s="62">
        <v>2765</v>
      </c>
      <c r="S42" s="72">
        <v>2765</v>
      </c>
      <c r="T42" s="72">
        <v>2765</v>
      </c>
      <c r="U42" s="72">
        <v>2765</v>
      </c>
    </row>
    <row r="43" spans="1:22" ht="13.5" customHeight="1">
      <c r="A43" s="38" t="s">
        <v>116</v>
      </c>
      <c r="B43" s="40"/>
      <c r="C43" s="40"/>
      <c r="D43" s="40"/>
      <c r="E43" s="40"/>
      <c r="F43" s="40"/>
      <c r="G43" s="40"/>
      <c r="H43" s="40"/>
      <c r="I43" s="40"/>
      <c r="J43" s="40"/>
      <c r="K43" s="40"/>
      <c r="L43" s="40"/>
      <c r="M43" s="40"/>
      <c r="N43" s="40"/>
      <c r="O43" s="40"/>
      <c r="P43" s="40"/>
      <c r="Q43" s="40"/>
      <c r="R43" s="40"/>
      <c r="S43" s="40"/>
      <c r="T43" s="40"/>
      <c r="U43" s="40"/>
    </row>
    <row r="44" spans="1:22" ht="13.5" customHeight="1">
      <c r="A44" s="65" t="s">
        <v>247</v>
      </c>
      <c r="B44" s="62">
        <f>B47+B50+B53+B56+B59+B62+B65</f>
        <v>4012</v>
      </c>
      <c r="C44" s="66">
        <f>C47+C50+C53+C56+C59+C62+C65</f>
        <v>959</v>
      </c>
      <c r="D44" s="66">
        <f>D47+D50+D53+D56+D59+D62+D65</f>
        <v>973</v>
      </c>
      <c r="E44" s="66">
        <f>E47+E50+E53+E56+E59+E62+E65</f>
        <v>956</v>
      </c>
      <c r="F44" s="66">
        <f>G44-E44-D44-C44</f>
        <v>1003</v>
      </c>
      <c r="G44" s="62">
        <v>3891</v>
      </c>
      <c r="H44" s="66">
        <v>841</v>
      </c>
      <c r="I44" s="66">
        <v>838</v>
      </c>
      <c r="J44" s="66">
        <v>815</v>
      </c>
      <c r="K44" s="66">
        <v>885</v>
      </c>
      <c r="L44" s="62">
        <v>3379</v>
      </c>
      <c r="M44" s="66">
        <v>812</v>
      </c>
      <c r="N44" s="66">
        <v>814</v>
      </c>
      <c r="O44" s="66">
        <v>813</v>
      </c>
      <c r="P44" s="66">
        <v>2454</v>
      </c>
      <c r="Q44" s="66">
        <v>854</v>
      </c>
      <c r="R44" s="62">
        <v>3308</v>
      </c>
      <c r="S44" s="66">
        <v>793</v>
      </c>
      <c r="T44" s="66">
        <v>753</v>
      </c>
      <c r="U44" s="66">
        <v>790</v>
      </c>
      <c r="V44" s="309"/>
    </row>
    <row r="45" spans="1:22" ht="10.5" customHeight="1">
      <c r="A45" s="67" t="s">
        <v>7</v>
      </c>
      <c r="B45" s="23"/>
      <c r="C45" s="68"/>
      <c r="D45" s="68">
        <f>D44/C44-1</f>
        <v>1.4598540145985384E-2</v>
      </c>
      <c r="E45" s="68">
        <f>E44/D44-1</f>
        <v>-1.7471736896197299E-2</v>
      </c>
      <c r="F45" s="68">
        <f>F44/E44-1</f>
        <v>4.9163179916317912E-2</v>
      </c>
      <c r="G45" s="23"/>
      <c r="H45" s="68">
        <v>-0.16151545363908271</v>
      </c>
      <c r="I45" s="68">
        <v>-3.5671819262782511E-3</v>
      </c>
      <c r="J45" s="68">
        <v>-2.7446300715990413E-2</v>
      </c>
      <c r="K45" s="68">
        <v>8.5889570552147187E-2</v>
      </c>
      <c r="L45" s="23"/>
      <c r="M45" s="68">
        <v>-8.2485875706214684E-2</v>
      </c>
      <c r="N45" s="68">
        <v>2.4630541871921707E-3</v>
      </c>
      <c r="O45" s="68">
        <v>-1.2285012285012664E-3</v>
      </c>
      <c r="P45" s="68"/>
      <c r="Q45" s="68">
        <v>5.0430504305043033E-2</v>
      </c>
      <c r="R45" s="23"/>
      <c r="S45" s="68">
        <v>-7.1428571428571397E-2</v>
      </c>
      <c r="T45" s="68">
        <v>-5.0441361916771732E-2</v>
      </c>
      <c r="U45" s="68">
        <v>4.9136786188578974E-2</v>
      </c>
    </row>
    <row r="46" spans="1:22" ht="13.5" customHeight="1">
      <c r="A46" s="67" t="s">
        <v>8</v>
      </c>
      <c r="B46" s="23"/>
      <c r="C46" s="69"/>
      <c r="D46" s="69"/>
      <c r="E46" s="69"/>
      <c r="F46" s="69"/>
      <c r="G46" s="23">
        <v>-3.0159521435692893E-2</v>
      </c>
      <c r="H46" s="69">
        <v>-0.12304483837330549</v>
      </c>
      <c r="I46" s="69">
        <v>-0.13874614594039059</v>
      </c>
      <c r="J46" s="69">
        <v>-0.14748953974895396</v>
      </c>
      <c r="K46" s="69">
        <v>-0.11764705882352944</v>
      </c>
      <c r="L46" s="23">
        <v>-0.13158571061423796</v>
      </c>
      <c r="M46" s="69">
        <v>-3.4482758620689613E-2</v>
      </c>
      <c r="N46" s="69">
        <v>-2.863961813842486E-2</v>
      </c>
      <c r="O46" s="69">
        <v>-2.4539877300613355E-3</v>
      </c>
      <c r="P46" s="69"/>
      <c r="Q46" s="69">
        <v>-3.5028248587570587E-2</v>
      </c>
      <c r="R46" s="23">
        <v>-2.1012133767386754E-2</v>
      </c>
      <c r="S46" s="69">
        <v>-2.3399014778325178E-2</v>
      </c>
      <c r="T46" s="69">
        <v>-7.493857493857492E-2</v>
      </c>
      <c r="U46" s="69">
        <v>-2.8290282902828978E-2</v>
      </c>
    </row>
    <row r="47" spans="1:22" ht="13.5" customHeight="1">
      <c r="A47" s="65" t="s">
        <v>73</v>
      </c>
      <c r="B47" s="62">
        <v>831</v>
      </c>
      <c r="C47" s="66">
        <v>202</v>
      </c>
      <c r="D47" s="66">
        <v>230</v>
      </c>
      <c r="E47" s="66">
        <v>181</v>
      </c>
      <c r="F47" s="66">
        <f>G47-E47-D47-C47</f>
        <v>242</v>
      </c>
      <c r="G47" s="62">
        <v>855</v>
      </c>
      <c r="H47" s="66">
        <v>189</v>
      </c>
      <c r="I47" s="66">
        <v>171</v>
      </c>
      <c r="J47" s="66">
        <v>167</v>
      </c>
      <c r="K47" s="66">
        <v>210</v>
      </c>
      <c r="L47" s="62">
        <v>737</v>
      </c>
      <c r="M47" s="66">
        <v>184</v>
      </c>
      <c r="N47" s="66">
        <v>173</v>
      </c>
      <c r="O47" s="66">
        <v>202</v>
      </c>
      <c r="P47" s="66">
        <v>574</v>
      </c>
      <c r="Q47" s="66">
        <v>232</v>
      </c>
      <c r="R47" s="62">
        <v>806</v>
      </c>
      <c r="S47" s="66">
        <v>180</v>
      </c>
      <c r="T47" s="66">
        <v>169</v>
      </c>
      <c r="U47" s="66">
        <v>189</v>
      </c>
      <c r="V47" s="309"/>
    </row>
    <row r="48" spans="1:22" ht="10.15" customHeight="1">
      <c r="A48" s="67" t="s">
        <v>7</v>
      </c>
      <c r="B48" s="23"/>
      <c r="C48" s="68"/>
      <c r="D48" s="68">
        <f>D47/C47-1</f>
        <v>0.13861386138613851</v>
      </c>
      <c r="E48" s="68">
        <f>E47/D47-1</f>
        <v>-0.21304347826086956</v>
      </c>
      <c r="F48" s="68">
        <f>F47/E47-1</f>
        <v>0.33701657458563528</v>
      </c>
      <c r="G48" s="23"/>
      <c r="H48" s="68">
        <v>-0.21900826446280997</v>
      </c>
      <c r="I48" s="68">
        <v>-9.5238095238095233E-2</v>
      </c>
      <c r="J48" s="68">
        <v>-2.3391812865497075E-2</v>
      </c>
      <c r="K48" s="68">
        <v>0.25748502994011968</v>
      </c>
      <c r="L48" s="23"/>
      <c r="M48" s="68">
        <v>-0.12380952380952381</v>
      </c>
      <c r="N48" s="68">
        <v>-5.9782608695652217E-2</v>
      </c>
      <c r="O48" s="68">
        <v>0.16763005780346818</v>
      </c>
      <c r="P48" s="68"/>
      <c r="Q48" s="68">
        <v>0.14851485148514842</v>
      </c>
      <c r="R48" s="23"/>
      <c r="S48" s="68">
        <v>-0.22413793103448276</v>
      </c>
      <c r="T48" s="68">
        <v>-6.1111111111111116E-2</v>
      </c>
      <c r="U48" s="68">
        <v>0.11834319526627213</v>
      </c>
    </row>
    <row r="49" spans="1:22" ht="14.45" customHeight="1">
      <c r="A49" s="67" t="s">
        <v>8</v>
      </c>
      <c r="B49" s="23"/>
      <c r="C49" s="69"/>
      <c r="D49" s="69"/>
      <c r="E49" s="69"/>
      <c r="F49" s="69"/>
      <c r="G49" s="23">
        <v>2.8880866425992746E-2</v>
      </c>
      <c r="H49" s="69">
        <v>-6.4356435643564303E-2</v>
      </c>
      <c r="I49" s="69">
        <v>-0.25652173913043474</v>
      </c>
      <c r="J49" s="69">
        <v>-7.7348066298342566E-2</v>
      </c>
      <c r="K49" s="69">
        <v>-0.13223140495867769</v>
      </c>
      <c r="L49" s="23">
        <v>-0.1380116959064327</v>
      </c>
      <c r="M49" s="69">
        <v>-2.6455026455026509E-2</v>
      </c>
      <c r="N49" s="69">
        <v>1.1695906432748648E-2</v>
      </c>
      <c r="O49" s="69">
        <v>0.20958083832335328</v>
      </c>
      <c r="P49" s="69"/>
      <c r="Q49" s="69">
        <v>0.10476190476190483</v>
      </c>
      <c r="R49" s="23">
        <v>9.3622795115332336E-2</v>
      </c>
      <c r="S49" s="69">
        <v>-2.1739130434782594E-2</v>
      </c>
      <c r="T49" s="69">
        <v>-2.3121387283236983E-2</v>
      </c>
      <c r="U49" s="69">
        <v>-6.4356435643564303E-2</v>
      </c>
    </row>
    <row r="50" spans="1:22" ht="13.5" customHeight="1">
      <c r="A50" s="65" t="s">
        <v>72</v>
      </c>
      <c r="B50" s="62">
        <v>825</v>
      </c>
      <c r="C50" s="66">
        <v>196</v>
      </c>
      <c r="D50" s="66">
        <v>206</v>
      </c>
      <c r="E50" s="66">
        <v>201</v>
      </c>
      <c r="F50" s="66">
        <f>G50-E50-D50-C50</f>
        <v>202</v>
      </c>
      <c r="G50" s="62">
        <v>805</v>
      </c>
      <c r="H50" s="66">
        <v>192</v>
      </c>
      <c r="I50" s="66">
        <v>196</v>
      </c>
      <c r="J50" s="66">
        <v>197</v>
      </c>
      <c r="K50" s="66">
        <v>204</v>
      </c>
      <c r="L50" s="62">
        <v>789</v>
      </c>
      <c r="M50" s="66">
        <v>189</v>
      </c>
      <c r="N50" s="66">
        <v>194</v>
      </c>
      <c r="O50" s="66">
        <v>193</v>
      </c>
      <c r="P50" s="66">
        <v>576</v>
      </c>
      <c r="Q50" s="66">
        <v>181</v>
      </c>
      <c r="R50" s="62">
        <v>757</v>
      </c>
      <c r="S50" s="66">
        <v>185</v>
      </c>
      <c r="T50" s="66">
        <v>201</v>
      </c>
      <c r="U50" s="66">
        <v>199</v>
      </c>
      <c r="V50" s="309"/>
    </row>
    <row r="51" spans="1:22" ht="10.15" customHeight="1">
      <c r="A51" s="67" t="s">
        <v>7</v>
      </c>
      <c r="B51" s="23"/>
      <c r="C51" s="68"/>
      <c r="D51" s="68">
        <f>D50/C50-1</f>
        <v>5.1020408163265252E-2</v>
      </c>
      <c r="E51" s="68">
        <f>E50/D50-1</f>
        <v>-2.4271844660194164E-2</v>
      </c>
      <c r="F51" s="68">
        <f>F50/E50-1</f>
        <v>4.9751243781095411E-3</v>
      </c>
      <c r="G51" s="23"/>
      <c r="H51" s="68">
        <v>-4.9504950495049549E-2</v>
      </c>
      <c r="I51" s="68">
        <v>2.0833333333333259E-2</v>
      </c>
      <c r="J51" s="68">
        <v>5.1020408163264808E-3</v>
      </c>
      <c r="K51" s="68">
        <v>3.5532994923857864E-2</v>
      </c>
      <c r="L51" s="23"/>
      <c r="M51" s="68">
        <v>-7.3529411764705843E-2</v>
      </c>
      <c r="N51" s="68">
        <v>2.6455026455026509E-2</v>
      </c>
      <c r="O51" s="68">
        <v>-5.1546391752577136E-3</v>
      </c>
      <c r="P51" s="68"/>
      <c r="Q51" s="68">
        <v>-6.2176165803108807E-2</v>
      </c>
      <c r="R51" s="23"/>
      <c r="S51" s="68">
        <v>2.2099447513812098E-2</v>
      </c>
      <c r="T51" s="68">
        <v>8.6486486486486491E-2</v>
      </c>
      <c r="U51" s="68">
        <v>-9.9502487562188602E-3</v>
      </c>
    </row>
    <row r="52" spans="1:22" ht="12.6" customHeight="1">
      <c r="A52" s="67" t="s">
        <v>8</v>
      </c>
      <c r="B52" s="23"/>
      <c r="C52" s="69"/>
      <c r="D52" s="69"/>
      <c r="E52" s="69"/>
      <c r="F52" s="69"/>
      <c r="G52" s="23">
        <v>-2.4242424242424288E-2</v>
      </c>
      <c r="H52" s="69">
        <v>-2.0408163265306145E-2</v>
      </c>
      <c r="I52" s="69">
        <v>-4.8543689320388328E-2</v>
      </c>
      <c r="J52" s="69">
        <v>-1.9900497512437831E-2</v>
      </c>
      <c r="K52" s="69">
        <v>9.9009900990099098E-3</v>
      </c>
      <c r="L52" s="23">
        <v>-1.9875776397515477E-2</v>
      </c>
      <c r="M52" s="69">
        <v>-1.5625E-2</v>
      </c>
      <c r="N52" s="69">
        <v>-1.0204081632653073E-2</v>
      </c>
      <c r="O52" s="69">
        <v>-2.0304568527918732E-2</v>
      </c>
      <c r="P52" s="69"/>
      <c r="Q52" s="69">
        <v>-0.11274509803921573</v>
      </c>
      <c r="R52" s="23">
        <v>-4.0557667934093766E-2</v>
      </c>
      <c r="S52" s="69">
        <v>-2.1164021164021163E-2</v>
      </c>
      <c r="T52" s="69">
        <v>3.6082474226804218E-2</v>
      </c>
      <c r="U52" s="69">
        <v>3.1088082901554515E-2</v>
      </c>
    </row>
    <row r="53" spans="1:22" ht="13.5" customHeight="1">
      <c r="A53" s="65" t="s">
        <v>74</v>
      </c>
      <c r="B53" s="62">
        <v>605</v>
      </c>
      <c r="C53" s="66">
        <v>147</v>
      </c>
      <c r="D53" s="66">
        <v>138</v>
      </c>
      <c r="E53" s="66">
        <v>152</v>
      </c>
      <c r="F53" s="66">
        <f>G53-E53-D53-C53</f>
        <v>147</v>
      </c>
      <c r="G53" s="62">
        <v>584</v>
      </c>
      <c r="H53" s="66">
        <v>71</v>
      </c>
      <c r="I53" s="66">
        <v>68</v>
      </c>
      <c r="J53" s="66">
        <v>74</v>
      </c>
      <c r="K53" s="66">
        <v>73</v>
      </c>
      <c r="L53" s="62">
        <v>286</v>
      </c>
      <c r="M53" s="66">
        <v>68</v>
      </c>
      <c r="N53" s="66">
        <v>65</v>
      </c>
      <c r="O53" s="66">
        <v>70</v>
      </c>
      <c r="P53" s="66">
        <v>203</v>
      </c>
      <c r="Q53" s="66">
        <v>68</v>
      </c>
      <c r="R53" s="62">
        <v>271</v>
      </c>
      <c r="S53" s="66">
        <v>65</v>
      </c>
      <c r="T53" s="66">
        <v>46</v>
      </c>
      <c r="U53" s="66">
        <v>68</v>
      </c>
      <c r="V53" s="309"/>
    </row>
    <row r="54" spans="1:22" ht="10.5" customHeight="1">
      <c r="A54" s="67" t="s">
        <v>7</v>
      </c>
      <c r="B54" s="23"/>
      <c r="C54" s="68"/>
      <c r="D54" s="68">
        <f>D53/C53-1</f>
        <v>-6.1224489795918324E-2</v>
      </c>
      <c r="E54" s="68">
        <f>E53/D53-1</f>
        <v>0.10144927536231885</v>
      </c>
      <c r="F54" s="68">
        <f>F53/E53-1</f>
        <v>-3.289473684210531E-2</v>
      </c>
      <c r="G54" s="23"/>
      <c r="H54" s="68">
        <v>-0.51700680272108845</v>
      </c>
      <c r="I54" s="68">
        <v>-4.2253521126760618E-2</v>
      </c>
      <c r="J54" s="68">
        <v>8.8235294117646967E-2</v>
      </c>
      <c r="K54" s="68">
        <v>-1.3513513513513487E-2</v>
      </c>
      <c r="L54" s="23"/>
      <c r="M54" s="68">
        <v>-6.8493150684931559E-2</v>
      </c>
      <c r="N54" s="68">
        <v>-4.4117647058823484E-2</v>
      </c>
      <c r="O54" s="68">
        <v>7.6923076923076872E-2</v>
      </c>
      <c r="P54" s="68"/>
      <c r="Q54" s="68">
        <v>-2.8571428571428581E-2</v>
      </c>
      <c r="R54" s="23"/>
      <c r="S54" s="68">
        <v>-4.4117647058823484E-2</v>
      </c>
      <c r="T54" s="68">
        <v>-0.29230769230769227</v>
      </c>
      <c r="U54" s="68">
        <v>0.47826086956521729</v>
      </c>
    </row>
    <row r="55" spans="1:22" ht="9" customHeight="1">
      <c r="A55" s="67" t="s">
        <v>8</v>
      </c>
      <c r="B55" s="23"/>
      <c r="C55" s="69"/>
      <c r="D55" s="69"/>
      <c r="E55" s="69"/>
      <c r="F55" s="69"/>
      <c r="G55" s="23">
        <v>-3.4710743801652844E-2</v>
      </c>
      <c r="H55" s="69">
        <v>-0.51700680272108845</v>
      </c>
      <c r="I55" s="69">
        <v>-0.50724637681159424</v>
      </c>
      <c r="J55" s="69">
        <v>-0.51315789473684204</v>
      </c>
      <c r="K55" s="69">
        <v>-0.50340136054421769</v>
      </c>
      <c r="L55" s="23">
        <v>-0.51027397260273966</v>
      </c>
      <c r="M55" s="69">
        <v>-4.2253521126760618E-2</v>
      </c>
      <c r="N55" s="69">
        <v>-4.4117647058823484E-2</v>
      </c>
      <c r="O55" s="69">
        <v>-5.4054054054054057E-2</v>
      </c>
      <c r="P55" s="69"/>
      <c r="Q55" s="69">
        <v>-6.8493150684931559E-2</v>
      </c>
      <c r="R55" s="23">
        <v>-5.2447552447552392E-2</v>
      </c>
      <c r="S55" s="69">
        <v>-4.4117647058823484E-2</v>
      </c>
      <c r="T55" s="69">
        <v>-0.29230769230769227</v>
      </c>
      <c r="U55" s="69">
        <v>-2.8571428571428581E-2</v>
      </c>
    </row>
    <row r="56" spans="1:22" ht="13.5" customHeight="1">
      <c r="A56" s="65" t="s">
        <v>82</v>
      </c>
      <c r="B56" s="62">
        <v>697</v>
      </c>
      <c r="C56" s="66">
        <v>144</v>
      </c>
      <c r="D56" s="66">
        <v>134</v>
      </c>
      <c r="E56" s="66">
        <v>159</v>
      </c>
      <c r="F56" s="66">
        <f>G56-E56-D56-C56</f>
        <v>158</v>
      </c>
      <c r="G56" s="62">
        <v>595</v>
      </c>
      <c r="H56" s="66">
        <v>145</v>
      </c>
      <c r="I56" s="66">
        <v>146</v>
      </c>
      <c r="J56" s="66">
        <v>135</v>
      </c>
      <c r="K56" s="66">
        <v>129</v>
      </c>
      <c r="L56" s="62">
        <v>555</v>
      </c>
      <c r="M56" s="66">
        <v>123</v>
      </c>
      <c r="N56" s="66">
        <v>118</v>
      </c>
      <c r="O56" s="66">
        <v>120</v>
      </c>
      <c r="P56" s="66">
        <v>361</v>
      </c>
      <c r="Q56" s="66">
        <v>128</v>
      </c>
      <c r="R56" s="62">
        <v>489</v>
      </c>
      <c r="S56" s="66">
        <v>117</v>
      </c>
      <c r="T56" s="66">
        <v>114</v>
      </c>
      <c r="U56" s="66">
        <v>117</v>
      </c>
    </row>
    <row r="57" spans="1:22" ht="9.75" customHeight="1">
      <c r="A57" s="67" t="s">
        <v>7</v>
      </c>
      <c r="B57" s="23"/>
      <c r="C57" s="68"/>
      <c r="D57" s="68">
        <f>D56/C56-1</f>
        <v>-6.944444444444442E-2</v>
      </c>
      <c r="E57" s="68">
        <f>E56/D56-1</f>
        <v>0.18656716417910446</v>
      </c>
      <c r="F57" s="68">
        <f>F56/E56-1</f>
        <v>-6.2893081761006275E-3</v>
      </c>
      <c r="G57" s="23"/>
      <c r="H57" s="68">
        <v>-8.2278481012658222E-2</v>
      </c>
      <c r="I57" s="68">
        <v>6.8965517241379448E-3</v>
      </c>
      <c r="J57" s="68">
        <v>-7.5342465753424626E-2</v>
      </c>
      <c r="K57" s="68">
        <v>-4.4444444444444398E-2</v>
      </c>
      <c r="L57" s="23"/>
      <c r="M57" s="68">
        <v>-4.6511627906976716E-2</v>
      </c>
      <c r="N57" s="68">
        <v>-4.065040650406504E-2</v>
      </c>
      <c r="O57" s="68">
        <v>1.6949152542372836E-2</v>
      </c>
      <c r="P57" s="68"/>
      <c r="Q57" s="68">
        <v>6.6666666666666652E-2</v>
      </c>
      <c r="R57" s="23"/>
      <c r="S57" s="68">
        <v>-8.59375E-2</v>
      </c>
      <c r="T57" s="68">
        <v>-2.5641025641025661E-2</v>
      </c>
      <c r="U57" s="68">
        <v>2.6315789473684292E-2</v>
      </c>
    </row>
    <row r="58" spans="1:22" ht="9.6" customHeight="1">
      <c r="A58" s="67" t="s">
        <v>8</v>
      </c>
      <c r="B58" s="23"/>
      <c r="C58" s="69"/>
      <c r="D58" s="69"/>
      <c r="E58" s="69"/>
      <c r="F58" s="69"/>
      <c r="G58" s="23">
        <v>-0.14634146341463417</v>
      </c>
      <c r="H58" s="69">
        <v>6.9444444444444198E-3</v>
      </c>
      <c r="I58" s="69">
        <v>8.9552238805970186E-2</v>
      </c>
      <c r="J58" s="69">
        <v>-0.15094339622641506</v>
      </c>
      <c r="K58" s="69">
        <v>-0.18354430379746833</v>
      </c>
      <c r="L58" s="23">
        <v>-6.7226890756302504E-2</v>
      </c>
      <c r="M58" s="69">
        <v>-0.15172413793103445</v>
      </c>
      <c r="N58" s="69">
        <v>-0.19178082191780821</v>
      </c>
      <c r="O58" s="69">
        <v>-0.11111111111111116</v>
      </c>
      <c r="P58" s="69"/>
      <c r="Q58" s="69">
        <v>-7.7519379844961378E-3</v>
      </c>
      <c r="R58" s="23">
        <v>-0.11891891891891893</v>
      </c>
      <c r="S58" s="69">
        <v>-4.8780487804878092E-2</v>
      </c>
      <c r="T58" s="69">
        <v>-3.3898305084745783E-2</v>
      </c>
      <c r="U58" s="69">
        <v>-2.5000000000000022E-2</v>
      </c>
    </row>
    <row r="59" spans="1:22" ht="13.5" customHeight="1">
      <c r="A59" s="65" t="s">
        <v>75</v>
      </c>
      <c r="B59" s="62">
        <v>261</v>
      </c>
      <c r="C59" s="66">
        <v>67</v>
      </c>
      <c r="D59" s="66">
        <v>64</v>
      </c>
      <c r="E59" s="66">
        <v>67</v>
      </c>
      <c r="F59" s="66">
        <f>G59-E59-D59-C59</f>
        <v>62</v>
      </c>
      <c r="G59" s="62">
        <v>260</v>
      </c>
      <c r="H59" s="66">
        <v>71</v>
      </c>
      <c r="I59" s="66">
        <v>68</v>
      </c>
      <c r="J59" s="66">
        <v>68</v>
      </c>
      <c r="K59" s="66">
        <v>70</v>
      </c>
      <c r="L59" s="62">
        <v>277</v>
      </c>
      <c r="M59" s="66">
        <v>70</v>
      </c>
      <c r="N59" s="66">
        <v>68</v>
      </c>
      <c r="O59" s="66">
        <v>63</v>
      </c>
      <c r="P59" s="66">
        <v>201</v>
      </c>
      <c r="Q59" s="66">
        <v>69</v>
      </c>
      <c r="R59" s="62">
        <v>270</v>
      </c>
      <c r="S59" s="66">
        <v>68</v>
      </c>
      <c r="T59" s="66">
        <v>71</v>
      </c>
      <c r="U59" s="66">
        <v>68</v>
      </c>
    </row>
    <row r="60" spans="1:22" ht="9.75" customHeight="1">
      <c r="A60" s="67" t="s">
        <v>7</v>
      </c>
      <c r="B60" s="23"/>
      <c r="C60" s="68"/>
      <c r="D60" s="68">
        <f>D59/C59-1</f>
        <v>-4.4776119402985093E-2</v>
      </c>
      <c r="E60" s="68">
        <f>E59/D59-1</f>
        <v>4.6875E-2</v>
      </c>
      <c r="F60" s="68">
        <f>F59/E59-1</f>
        <v>-7.4626865671641784E-2</v>
      </c>
      <c r="G60" s="23"/>
      <c r="H60" s="68">
        <v>0.14516129032258074</v>
      </c>
      <c r="I60" s="68">
        <v>-4.2253521126760618E-2</v>
      </c>
      <c r="J60" s="68">
        <v>0</v>
      </c>
      <c r="K60" s="68">
        <v>2.9411764705882248E-2</v>
      </c>
      <c r="L60" s="23"/>
      <c r="M60" s="68">
        <v>0</v>
      </c>
      <c r="N60" s="68">
        <v>-2.8571428571428581E-2</v>
      </c>
      <c r="O60" s="68">
        <v>-7.3529411764705843E-2</v>
      </c>
      <c r="P60" s="68"/>
      <c r="Q60" s="68">
        <v>9.5238095238095344E-2</v>
      </c>
      <c r="R60" s="23"/>
      <c r="S60" s="68">
        <v>-1.4492753623188359E-2</v>
      </c>
      <c r="T60" s="68">
        <v>4.4117647058823595E-2</v>
      </c>
      <c r="U60" s="68">
        <v>-4.2253521126760618E-2</v>
      </c>
    </row>
    <row r="61" spans="1:22" ht="10.15" customHeight="1">
      <c r="A61" s="67" t="s">
        <v>8</v>
      </c>
      <c r="B61" s="23"/>
      <c r="C61" s="69"/>
      <c r="D61" s="69"/>
      <c r="E61" s="69"/>
      <c r="F61" s="69"/>
      <c r="G61" s="23">
        <v>-3.8314176245211051E-3</v>
      </c>
      <c r="H61" s="69">
        <v>5.9701492537313383E-2</v>
      </c>
      <c r="I61" s="69">
        <v>6.25E-2</v>
      </c>
      <c r="J61" s="69">
        <v>1.4925373134328401E-2</v>
      </c>
      <c r="K61" s="69">
        <v>0.12903225806451624</v>
      </c>
      <c r="L61" s="23">
        <v>6.5384615384615374E-2</v>
      </c>
      <c r="M61" s="69">
        <v>-1.4084507042253502E-2</v>
      </c>
      <c r="N61" s="69">
        <v>0</v>
      </c>
      <c r="O61" s="69">
        <v>-7.3529411764705843E-2</v>
      </c>
      <c r="P61" s="69"/>
      <c r="Q61" s="69">
        <v>-1.4285714285714235E-2</v>
      </c>
      <c r="R61" s="23">
        <v>-2.5270758122743708E-2</v>
      </c>
      <c r="S61" s="69">
        <v>-2.8571428571428581E-2</v>
      </c>
      <c r="T61" s="69">
        <v>4.4117647058823595E-2</v>
      </c>
      <c r="U61" s="69">
        <v>7.9365079365079305E-2</v>
      </c>
    </row>
    <row r="62" spans="1:22" ht="11.25" customHeight="1">
      <c r="A62" s="65" t="s">
        <v>81</v>
      </c>
      <c r="B62" s="62">
        <v>164</v>
      </c>
      <c r="C62" s="66">
        <v>42</v>
      </c>
      <c r="D62" s="66">
        <v>39</v>
      </c>
      <c r="E62" s="66">
        <v>38</v>
      </c>
      <c r="F62" s="66">
        <f>G62-E62-D62-C62</f>
        <v>37</v>
      </c>
      <c r="G62" s="62">
        <v>156</v>
      </c>
      <c r="H62" s="66">
        <v>17</v>
      </c>
      <c r="I62" s="66">
        <v>20</v>
      </c>
      <c r="J62" s="66">
        <v>19</v>
      </c>
      <c r="K62" s="66">
        <v>26</v>
      </c>
      <c r="L62" s="62">
        <v>82</v>
      </c>
      <c r="M62" s="66">
        <v>18</v>
      </c>
      <c r="N62" s="66">
        <v>20</v>
      </c>
      <c r="O62" s="66">
        <v>16</v>
      </c>
      <c r="P62" s="66">
        <v>54</v>
      </c>
      <c r="Q62" s="66">
        <v>17</v>
      </c>
      <c r="R62" s="62">
        <v>71</v>
      </c>
      <c r="S62" s="66">
        <v>14</v>
      </c>
      <c r="T62" s="66">
        <v>9</v>
      </c>
      <c r="U62" s="66">
        <v>14</v>
      </c>
    </row>
    <row r="63" spans="1:22" ht="9" customHeight="1">
      <c r="A63" s="67" t="s">
        <v>7</v>
      </c>
      <c r="B63" s="23"/>
      <c r="C63" s="68"/>
      <c r="D63" s="68">
        <f>D62/C62-1</f>
        <v>-7.1428571428571397E-2</v>
      </c>
      <c r="E63" s="68">
        <f>E62/D62-1</f>
        <v>-2.5641025641025661E-2</v>
      </c>
      <c r="F63" s="68">
        <f>F62/E62-1</f>
        <v>-2.6315789473684181E-2</v>
      </c>
      <c r="G63" s="23"/>
      <c r="H63" s="68">
        <v>-0.54054054054054057</v>
      </c>
      <c r="I63" s="68">
        <v>0.17647058823529416</v>
      </c>
      <c r="J63" s="68">
        <v>-5.0000000000000044E-2</v>
      </c>
      <c r="K63" s="68">
        <v>0.36842105263157898</v>
      </c>
      <c r="L63" s="23"/>
      <c r="M63" s="68">
        <v>-0.30769230769230771</v>
      </c>
      <c r="N63" s="68">
        <v>0.11111111111111116</v>
      </c>
      <c r="O63" s="68">
        <v>-0.19999999999999996</v>
      </c>
      <c r="P63" s="68"/>
      <c r="Q63" s="68">
        <v>6.25E-2</v>
      </c>
      <c r="R63" s="23"/>
      <c r="S63" s="68">
        <v>-0.17647058823529416</v>
      </c>
      <c r="T63" s="68">
        <v>-0.3571428571428571</v>
      </c>
      <c r="U63" s="68">
        <v>0.55555555555555558</v>
      </c>
    </row>
    <row r="64" spans="1:22" ht="10.15" customHeight="1">
      <c r="A64" s="67" t="s">
        <v>8</v>
      </c>
      <c r="B64" s="23"/>
      <c r="C64" s="69"/>
      <c r="D64" s="69"/>
      <c r="E64" s="69"/>
      <c r="F64" s="69"/>
      <c r="G64" s="23">
        <v>-4.8780487804878092E-2</v>
      </c>
      <c r="H64" s="69">
        <v>-0.59523809523809523</v>
      </c>
      <c r="I64" s="69">
        <v>-0.48717948717948723</v>
      </c>
      <c r="J64" s="69">
        <v>-0.5</v>
      </c>
      <c r="K64" s="69">
        <v>-0.29729729729729726</v>
      </c>
      <c r="L64" s="23">
        <v>-0.47435897435897434</v>
      </c>
      <c r="M64" s="69">
        <v>5.8823529411764719E-2</v>
      </c>
      <c r="N64" s="69">
        <v>0</v>
      </c>
      <c r="O64" s="69">
        <v>-0.15789473684210531</v>
      </c>
      <c r="P64" s="69"/>
      <c r="Q64" s="69">
        <v>-0.34615384615384615</v>
      </c>
      <c r="R64" s="23">
        <v>-0.13414634146341464</v>
      </c>
      <c r="S64" s="69">
        <v>-0.22222222222222221</v>
      </c>
      <c r="T64" s="69">
        <v>-0.55000000000000004</v>
      </c>
      <c r="U64" s="69">
        <v>-0.125</v>
      </c>
    </row>
    <row r="65" spans="1:21" ht="13.5" customHeight="1">
      <c r="A65" s="65" t="s">
        <v>173</v>
      </c>
      <c r="B65" s="62">
        <v>629</v>
      </c>
      <c r="C65" s="66">
        <v>161</v>
      </c>
      <c r="D65" s="66">
        <v>162</v>
      </c>
      <c r="E65" s="66">
        <v>158</v>
      </c>
      <c r="F65" s="66">
        <f>G65-E65-D65-C65</f>
        <v>155</v>
      </c>
      <c r="G65" s="62">
        <v>636</v>
      </c>
      <c r="H65" s="66">
        <v>156</v>
      </c>
      <c r="I65" s="66">
        <v>169</v>
      </c>
      <c r="J65" s="66">
        <v>155</v>
      </c>
      <c r="K65" s="66">
        <v>173</v>
      </c>
      <c r="L65" s="62">
        <v>653</v>
      </c>
      <c r="M65" s="66">
        <v>160</v>
      </c>
      <c r="N65" s="66">
        <v>176</v>
      </c>
      <c r="O65" s="66">
        <v>149</v>
      </c>
      <c r="P65" s="66">
        <v>485</v>
      </c>
      <c r="Q65" s="66">
        <v>159</v>
      </c>
      <c r="R65" s="62">
        <v>644</v>
      </c>
      <c r="S65" s="66">
        <v>164</v>
      </c>
      <c r="T65" s="66">
        <v>143</v>
      </c>
      <c r="U65" s="66">
        <v>135</v>
      </c>
    </row>
    <row r="66" spans="1:21" ht="9.6" customHeight="1">
      <c r="A66" s="67" t="s">
        <v>7</v>
      </c>
      <c r="B66" s="23"/>
      <c r="C66" s="68"/>
      <c r="D66" s="68">
        <f>D65/C65-1</f>
        <v>6.2111801242235032E-3</v>
      </c>
      <c r="E66" s="68">
        <f>E65/D65-1</f>
        <v>-2.4691358024691357E-2</v>
      </c>
      <c r="F66" s="68">
        <f>F65/E65-1</f>
        <v>-1.8987341772151889E-2</v>
      </c>
      <c r="G66" s="23"/>
      <c r="H66" s="68">
        <v>6.4516129032257119E-3</v>
      </c>
      <c r="I66" s="68">
        <v>8.3333333333333259E-2</v>
      </c>
      <c r="J66" s="68">
        <v>-8.2840236686390512E-2</v>
      </c>
      <c r="K66" s="68">
        <v>0.11612903225806459</v>
      </c>
      <c r="L66" s="23"/>
      <c r="M66" s="68">
        <v>-7.5144508670520249E-2</v>
      </c>
      <c r="N66" s="68">
        <v>0.10000000000000009</v>
      </c>
      <c r="O66" s="68">
        <v>-0.15340909090909094</v>
      </c>
      <c r="P66" s="68"/>
      <c r="Q66" s="68">
        <v>6.7114093959731447E-2</v>
      </c>
      <c r="R66" s="23"/>
      <c r="S66" s="68">
        <v>3.1446540880503138E-2</v>
      </c>
      <c r="T66" s="68">
        <v>-0.12804878048780488</v>
      </c>
      <c r="U66" s="68">
        <v>-5.5944055944055937E-2</v>
      </c>
    </row>
    <row r="67" spans="1:21" ht="11.25" customHeight="1">
      <c r="A67" s="67" t="s">
        <v>8</v>
      </c>
      <c r="B67" s="23"/>
      <c r="C67" s="69"/>
      <c r="D67" s="69"/>
      <c r="E67" s="69"/>
      <c r="F67" s="69"/>
      <c r="G67" s="23">
        <v>1.11287758346581E-2</v>
      </c>
      <c r="H67" s="69">
        <v>-3.105590062111796E-2</v>
      </c>
      <c r="I67" s="69">
        <v>4.3209876543209846E-2</v>
      </c>
      <c r="J67" s="69">
        <v>-1.8987341772151889E-2</v>
      </c>
      <c r="K67" s="69">
        <v>0.11612903225806459</v>
      </c>
      <c r="L67" s="23">
        <v>2.6729559748427612E-2</v>
      </c>
      <c r="M67" s="69">
        <v>2.564102564102555E-2</v>
      </c>
      <c r="N67" s="69">
        <v>4.1420118343195256E-2</v>
      </c>
      <c r="O67" s="69">
        <v>-3.8709677419354827E-2</v>
      </c>
      <c r="P67" s="69"/>
      <c r="Q67" s="69">
        <v>-8.0924855491329439E-2</v>
      </c>
      <c r="R67" s="23">
        <v>-1.3782542113323082E-2</v>
      </c>
      <c r="S67" s="69">
        <v>2.4999999999999911E-2</v>
      </c>
      <c r="T67" s="69">
        <v>-0.1875</v>
      </c>
      <c r="U67" s="69">
        <v>-9.3959731543624136E-2</v>
      </c>
    </row>
    <row r="68" spans="1:21" ht="3.6" customHeight="1">
      <c r="A68" s="42"/>
      <c r="B68" s="43"/>
      <c r="C68" s="43"/>
      <c r="D68" s="43"/>
      <c r="E68" s="43"/>
      <c r="F68" s="43"/>
      <c r="G68" s="43"/>
      <c r="H68" s="43"/>
      <c r="I68" s="43"/>
      <c r="J68" s="43"/>
      <c r="K68" s="43"/>
      <c r="L68" s="43"/>
      <c r="M68" s="43"/>
      <c r="N68" s="43"/>
      <c r="O68" s="43"/>
      <c r="P68" s="43"/>
      <c r="Q68" s="43"/>
      <c r="R68" s="43"/>
      <c r="S68" s="43"/>
      <c r="T68" s="43"/>
      <c r="U68" s="43"/>
    </row>
    <row r="69" spans="1:21" ht="13.5" customHeight="1">
      <c r="A69" s="314" t="s">
        <v>384</v>
      </c>
      <c r="B69" s="314"/>
      <c r="C69" s="314"/>
      <c r="D69" s="314"/>
      <c r="E69" s="314"/>
      <c r="F69" s="314"/>
      <c r="G69" s="314"/>
      <c r="H69" s="314"/>
      <c r="I69" s="90"/>
      <c r="J69" s="90"/>
      <c r="K69" s="90"/>
      <c r="L69" s="90"/>
      <c r="M69" s="90"/>
      <c r="N69" s="90"/>
      <c r="O69" s="90"/>
      <c r="P69" s="90"/>
      <c r="Q69" s="90"/>
      <c r="R69" s="90"/>
      <c r="S69" s="90"/>
      <c r="T69" s="90"/>
      <c r="U69" s="90"/>
    </row>
    <row r="70" spans="1:21" ht="3.6" customHeight="1">
      <c r="A70" s="42"/>
      <c r="B70" s="43"/>
      <c r="C70" s="43"/>
      <c r="D70" s="43"/>
      <c r="E70" s="43"/>
      <c r="F70" s="43"/>
      <c r="G70" s="43"/>
      <c r="H70" s="43"/>
      <c r="I70" s="43"/>
      <c r="J70" s="43"/>
      <c r="K70" s="43"/>
      <c r="L70" s="43"/>
      <c r="M70" s="43"/>
      <c r="N70" s="43"/>
      <c r="O70" s="43"/>
      <c r="P70" s="43"/>
      <c r="Q70" s="43"/>
      <c r="R70" s="43"/>
      <c r="S70" s="43"/>
      <c r="T70" s="43"/>
      <c r="U70" s="43"/>
    </row>
    <row r="71" spans="1:21" ht="18" customHeight="1">
      <c r="A71" s="33" t="s">
        <v>80</v>
      </c>
      <c r="B71" s="20"/>
      <c r="C71" s="20"/>
      <c r="D71" s="20"/>
      <c r="E71" s="20"/>
      <c r="F71" s="20"/>
      <c r="G71" s="20"/>
      <c r="H71" s="20"/>
      <c r="I71" s="20"/>
      <c r="J71" s="20"/>
      <c r="K71" s="20"/>
      <c r="L71" s="20"/>
      <c r="M71" s="20"/>
      <c r="N71" s="20"/>
      <c r="O71" s="20"/>
      <c r="P71" s="20"/>
      <c r="Q71" s="20"/>
      <c r="R71" s="20"/>
      <c r="S71" s="20"/>
      <c r="T71" s="20"/>
      <c r="U71" s="20"/>
    </row>
    <row r="72" spans="1:21" ht="6" customHeight="1">
      <c r="A72" s="58"/>
      <c r="B72" s="58"/>
      <c r="C72" s="58"/>
      <c r="D72" s="58"/>
      <c r="E72" s="58"/>
      <c r="F72" s="58"/>
      <c r="G72" s="58"/>
      <c r="H72" s="58"/>
      <c r="I72" s="58"/>
      <c r="J72" s="58"/>
      <c r="K72" s="58"/>
      <c r="L72" s="58"/>
      <c r="M72" s="58"/>
      <c r="N72" s="58"/>
      <c r="O72" s="58"/>
      <c r="P72" s="58"/>
      <c r="Q72" s="58"/>
      <c r="R72" s="58"/>
      <c r="S72" s="58"/>
      <c r="T72" s="58"/>
      <c r="U72" s="58"/>
    </row>
    <row r="73" spans="1:21" ht="13.5" customHeight="1">
      <c r="A73" s="38" t="s">
        <v>24</v>
      </c>
      <c r="B73" s="39"/>
      <c r="C73" s="47"/>
      <c r="D73" s="47"/>
      <c r="E73" s="47"/>
      <c r="F73" s="47"/>
      <c r="G73" s="39"/>
      <c r="H73" s="47"/>
      <c r="I73" s="47"/>
      <c r="J73" s="47"/>
      <c r="K73" s="47"/>
      <c r="L73" s="39"/>
      <c r="M73" s="47"/>
      <c r="N73" s="47"/>
      <c r="O73" s="47"/>
      <c r="P73" s="47"/>
      <c r="Q73" s="47"/>
      <c r="R73" s="39"/>
      <c r="S73" s="47"/>
      <c r="T73" s="47"/>
      <c r="U73" s="47"/>
    </row>
    <row r="74" spans="1:21" ht="13.5" customHeight="1">
      <c r="A74" s="65" t="s">
        <v>54</v>
      </c>
      <c r="B74" s="35">
        <v>3526</v>
      </c>
      <c r="C74" s="66">
        <v>826</v>
      </c>
      <c r="D74" s="66">
        <v>875</v>
      </c>
      <c r="E74" s="66">
        <v>982</v>
      </c>
      <c r="F74" s="66">
        <f>G74-E74-D74-C74</f>
        <v>842</v>
      </c>
      <c r="G74" s="35">
        <v>3525</v>
      </c>
      <c r="H74" s="66">
        <v>909</v>
      </c>
      <c r="I74" s="66">
        <v>806</v>
      </c>
      <c r="J74" s="66">
        <v>883</v>
      </c>
      <c r="K74" s="66">
        <v>914</v>
      </c>
      <c r="L74" s="35">
        <v>3512</v>
      </c>
      <c r="M74" s="66">
        <v>765</v>
      </c>
      <c r="N74" s="66">
        <v>624</v>
      </c>
      <c r="O74" s="66">
        <v>787</v>
      </c>
      <c r="P74" s="66"/>
      <c r="Q74" s="66">
        <v>748</v>
      </c>
      <c r="R74" s="35">
        <v>2924</v>
      </c>
      <c r="S74" s="66">
        <v>879</v>
      </c>
      <c r="T74" s="66">
        <v>561</v>
      </c>
      <c r="U74" s="66">
        <v>830</v>
      </c>
    </row>
    <row r="75" spans="1:21" ht="13.5" customHeight="1">
      <c r="A75" s="67" t="s">
        <v>7</v>
      </c>
      <c r="B75" s="23"/>
      <c r="C75" s="68"/>
      <c r="D75" s="68">
        <f>D74/C74-1</f>
        <v>5.9322033898305149E-2</v>
      </c>
      <c r="E75" s="68">
        <f>E74/D74-1</f>
        <v>0.12228571428571433</v>
      </c>
      <c r="F75" s="68">
        <f>F74/E74-1</f>
        <v>-0.14256619144602856</v>
      </c>
      <c r="G75" s="23"/>
      <c r="H75" s="68">
        <v>7.9572446555819409E-2</v>
      </c>
      <c r="I75" s="68">
        <v>-0.11331133113311331</v>
      </c>
      <c r="J75" s="68">
        <v>9.553349875930528E-2</v>
      </c>
      <c r="K75" s="68">
        <v>3.5107587768969495E-2</v>
      </c>
      <c r="L75" s="23"/>
      <c r="M75" s="68">
        <v>-0.16301969365426694</v>
      </c>
      <c r="N75" s="68">
        <v>-0.18431372549019609</v>
      </c>
      <c r="O75" s="68">
        <v>0.26121794871794868</v>
      </c>
      <c r="P75" s="68"/>
      <c r="Q75" s="68">
        <v>-4.955527318932651E-2</v>
      </c>
      <c r="R75" s="23"/>
      <c r="S75" s="68">
        <v>0.17513368983957212</v>
      </c>
      <c r="T75" s="68">
        <v>-0.36177474402730381</v>
      </c>
      <c r="U75" s="68">
        <v>0.47950089126559714</v>
      </c>
    </row>
    <row r="76" spans="1:21" ht="13.5" customHeight="1">
      <c r="A76" s="67" t="s">
        <v>8</v>
      </c>
      <c r="B76" s="23"/>
      <c r="C76" s="69"/>
      <c r="D76" s="69"/>
      <c r="E76" s="69"/>
      <c r="F76" s="69"/>
      <c r="G76" s="23">
        <v>-2.8360748723765816E-4</v>
      </c>
      <c r="H76" s="69">
        <v>0.1004842615012107</v>
      </c>
      <c r="I76" s="69">
        <v>-7.8857142857142848E-2</v>
      </c>
      <c r="J76" s="69">
        <v>-0.10081466395112015</v>
      </c>
      <c r="K76" s="69">
        <v>8.5510688836104576E-2</v>
      </c>
      <c r="L76" s="23">
        <v>-3.6879432624113972E-3</v>
      </c>
      <c r="M76" s="69">
        <v>-0.15841584158415845</v>
      </c>
      <c r="N76" s="69">
        <v>-0.22580645161290325</v>
      </c>
      <c r="O76" s="69">
        <v>-0.10872027180067945</v>
      </c>
      <c r="P76" s="69"/>
      <c r="Q76" s="69">
        <v>-0.1816192560175055</v>
      </c>
      <c r="R76" s="23">
        <v>-0.16742596810933941</v>
      </c>
      <c r="S76" s="69">
        <v>0.14901960784313717</v>
      </c>
      <c r="T76" s="69">
        <v>-0.10096153846153844</v>
      </c>
      <c r="U76" s="69">
        <v>5.4637865311308875E-2</v>
      </c>
    </row>
    <row r="77" spans="1:21" ht="13.5" customHeight="1">
      <c r="A77" s="65" t="s">
        <v>39</v>
      </c>
      <c r="B77" s="35">
        <f>1193+223</f>
        <v>1416</v>
      </c>
      <c r="C77" s="66">
        <f>277+103</f>
        <v>380</v>
      </c>
      <c r="D77" s="66">
        <f>303+103</f>
        <v>406</v>
      </c>
      <c r="E77" s="66">
        <f>255+98</f>
        <v>353</v>
      </c>
      <c r="F77" s="66">
        <f>G77-E77-D77-C77</f>
        <v>391</v>
      </c>
      <c r="G77" s="35">
        <v>1530</v>
      </c>
      <c r="H77" s="66">
        <v>368</v>
      </c>
      <c r="I77" s="66">
        <v>531</v>
      </c>
      <c r="J77" s="66">
        <v>412</v>
      </c>
      <c r="K77" s="66">
        <v>416</v>
      </c>
      <c r="L77" s="35">
        <v>1727</v>
      </c>
      <c r="M77" s="66">
        <v>373</v>
      </c>
      <c r="N77" s="66">
        <v>525</v>
      </c>
      <c r="O77" s="66">
        <v>329</v>
      </c>
      <c r="P77" s="66"/>
      <c r="Q77" s="66">
        <v>324</v>
      </c>
      <c r="R77" s="35">
        <v>1551</v>
      </c>
      <c r="S77" s="66">
        <v>338</v>
      </c>
      <c r="T77" s="66">
        <v>351</v>
      </c>
      <c r="U77" s="66">
        <v>442</v>
      </c>
    </row>
    <row r="78" spans="1:21" ht="13.5" customHeight="1">
      <c r="A78" s="67" t="s">
        <v>7</v>
      </c>
      <c r="B78" s="23"/>
      <c r="C78" s="68"/>
      <c r="D78" s="68">
        <f>D77/C77-1</f>
        <v>6.8421052631578938E-2</v>
      </c>
      <c r="E78" s="68">
        <f>E77/D77-1</f>
        <v>-0.13054187192118227</v>
      </c>
      <c r="F78" s="68">
        <f>F77/E77-1</f>
        <v>0.10764872521246449</v>
      </c>
      <c r="G78" s="23"/>
      <c r="H78" s="68">
        <v>-5.8823529411764719E-2</v>
      </c>
      <c r="I78" s="68">
        <v>0.44293478260869557</v>
      </c>
      <c r="J78" s="68">
        <v>-0.22410546139359699</v>
      </c>
      <c r="K78" s="68">
        <v>9.7087378640776656E-3</v>
      </c>
      <c r="L78" s="23"/>
      <c r="M78" s="68">
        <v>-0.10336538461538458</v>
      </c>
      <c r="N78" s="68">
        <v>0.40750670241286868</v>
      </c>
      <c r="O78" s="68">
        <v>-0.37333333333333329</v>
      </c>
      <c r="P78" s="68"/>
      <c r="Q78" s="68">
        <v>-1.5197568389057725E-2</v>
      </c>
      <c r="R78" s="23"/>
      <c r="S78" s="68">
        <v>4.3209876543209846E-2</v>
      </c>
      <c r="T78" s="68">
        <v>3.8461538461538547E-2</v>
      </c>
      <c r="U78" s="68">
        <v>0.2592592592592593</v>
      </c>
    </row>
    <row r="79" spans="1:21" ht="13.5" customHeight="1">
      <c r="A79" s="67" t="s">
        <v>8</v>
      </c>
      <c r="B79" s="23"/>
      <c r="C79" s="69"/>
      <c r="D79" s="69"/>
      <c r="E79" s="69"/>
      <c r="F79" s="69"/>
      <c r="G79" s="23">
        <v>8.0508474576271194E-2</v>
      </c>
      <c r="H79" s="69">
        <v>-3.157894736842104E-2</v>
      </c>
      <c r="I79" s="69">
        <v>0.30788177339901468</v>
      </c>
      <c r="J79" s="69">
        <v>0.16713881019830024</v>
      </c>
      <c r="K79" s="69">
        <v>6.3938618925831303E-2</v>
      </c>
      <c r="L79" s="23">
        <v>0.12875816993464051</v>
      </c>
      <c r="M79" s="69">
        <v>1.3586956521739024E-2</v>
      </c>
      <c r="N79" s="69">
        <v>-1.1299435028248594E-2</v>
      </c>
      <c r="O79" s="69">
        <v>-0.20145631067961167</v>
      </c>
      <c r="P79" s="69"/>
      <c r="Q79" s="69">
        <v>-0.22115384615384615</v>
      </c>
      <c r="R79" s="23">
        <v>-0.10191082802547768</v>
      </c>
      <c r="S79" s="69">
        <v>-9.383378016085786E-2</v>
      </c>
      <c r="T79" s="69">
        <v>-0.33142857142857141</v>
      </c>
      <c r="U79" s="69">
        <v>0.34346504559270508</v>
      </c>
    </row>
    <row r="80" spans="1:21" ht="13.5" customHeight="1">
      <c r="A80" s="65" t="s">
        <v>209</v>
      </c>
      <c r="B80" s="35">
        <v>138</v>
      </c>
      <c r="C80" s="66">
        <v>10</v>
      </c>
      <c r="D80" s="66">
        <v>18</v>
      </c>
      <c r="E80" s="66">
        <v>48</v>
      </c>
      <c r="F80" s="66">
        <f>G80-E80-D80-C80</f>
        <v>22</v>
      </c>
      <c r="G80" s="35">
        <v>98</v>
      </c>
      <c r="H80" s="66">
        <v>8</v>
      </c>
      <c r="I80" s="144">
        <v>-57</v>
      </c>
      <c r="J80" s="66">
        <v>12</v>
      </c>
      <c r="K80" s="66">
        <v>272</v>
      </c>
      <c r="L80" s="35">
        <v>235</v>
      </c>
      <c r="M80" s="66">
        <v>41</v>
      </c>
      <c r="N80" s="66">
        <v>341</v>
      </c>
      <c r="O80" s="66">
        <v>15</v>
      </c>
      <c r="P80" s="66"/>
      <c r="Q80" s="66">
        <v>12</v>
      </c>
      <c r="R80" s="35">
        <v>409</v>
      </c>
      <c r="S80" s="66">
        <v>8</v>
      </c>
      <c r="T80" s="66">
        <v>20</v>
      </c>
      <c r="U80" s="66">
        <v>3</v>
      </c>
    </row>
    <row r="81" spans="1:22" ht="13.5" customHeight="1">
      <c r="A81" s="67" t="s">
        <v>7</v>
      </c>
      <c r="B81" s="23"/>
      <c r="C81" s="68"/>
      <c r="D81" s="68">
        <f>D80/C80-1</f>
        <v>0.8</v>
      </c>
      <c r="E81" s="68">
        <f>E80/D80-1</f>
        <v>1.6666666666666665</v>
      </c>
      <c r="F81" s="68">
        <f>F80/E80-1</f>
        <v>-0.54166666666666674</v>
      </c>
      <c r="G81" s="23"/>
      <c r="H81" s="68">
        <v>-0.63636363636363635</v>
      </c>
      <c r="I81" s="81" t="s">
        <v>35</v>
      </c>
      <c r="J81" s="81" t="s">
        <v>35</v>
      </c>
      <c r="K81" s="68">
        <v>21.666666666666668</v>
      </c>
      <c r="L81" s="23"/>
      <c r="M81" s="68">
        <v>-0.84926470588235292</v>
      </c>
      <c r="N81" s="68">
        <v>7.3170731707317067</v>
      </c>
      <c r="O81" s="68">
        <v>-0.95601173020527863</v>
      </c>
      <c r="P81" s="68"/>
      <c r="Q81" s="68">
        <v>-0.19999999999999996</v>
      </c>
      <c r="R81" s="23"/>
      <c r="S81" s="68">
        <v>-0.33333333333333337</v>
      </c>
      <c r="T81" s="68">
        <v>1.5</v>
      </c>
      <c r="U81" s="68">
        <v>-0.85</v>
      </c>
    </row>
    <row r="82" spans="1:22" ht="13.5" customHeight="1">
      <c r="A82" s="67" t="s">
        <v>8</v>
      </c>
      <c r="B82" s="23"/>
      <c r="C82" s="69"/>
      <c r="D82" s="69"/>
      <c r="E82" s="69"/>
      <c r="F82" s="69"/>
      <c r="G82" s="23">
        <v>-0.28985507246376807</v>
      </c>
      <c r="H82" s="69">
        <v>-0.19999999999999996</v>
      </c>
      <c r="I82" s="81" t="s">
        <v>35</v>
      </c>
      <c r="J82" s="69">
        <v>-0.75</v>
      </c>
      <c r="K82" s="69">
        <v>11.363636363636363</v>
      </c>
      <c r="L82" s="23">
        <v>1.3979591836734695</v>
      </c>
      <c r="M82" s="69">
        <v>4.125</v>
      </c>
      <c r="N82" s="69">
        <v>-6.9824561403508776</v>
      </c>
      <c r="O82" s="69">
        <v>0.25</v>
      </c>
      <c r="P82" s="69"/>
      <c r="Q82" s="69">
        <v>-0.95588235294117652</v>
      </c>
      <c r="R82" s="23">
        <v>0.74042553191489358</v>
      </c>
      <c r="S82" s="69">
        <v>-0.80487804878048785</v>
      </c>
      <c r="T82" s="69">
        <v>-0.94134897360703818</v>
      </c>
      <c r="U82" s="69">
        <v>-0.8</v>
      </c>
    </row>
    <row r="83" spans="1:22" ht="13.5" customHeight="1">
      <c r="A83" s="65" t="s">
        <v>172</v>
      </c>
      <c r="B83" s="35">
        <f>B77-B80</f>
        <v>1278</v>
      </c>
      <c r="C83" s="66">
        <f>C77-C80</f>
        <v>370</v>
      </c>
      <c r="D83" s="66">
        <f>D77-D80</f>
        <v>388</v>
      </c>
      <c r="E83" s="66">
        <f>E77-E80</f>
        <v>305</v>
      </c>
      <c r="F83" s="66">
        <f>G83-E83-D83-C83</f>
        <v>369</v>
      </c>
      <c r="G83" s="35">
        <v>1432</v>
      </c>
      <c r="H83" s="66">
        <v>360</v>
      </c>
      <c r="I83" s="66">
        <v>588</v>
      </c>
      <c r="J83" s="66">
        <v>400</v>
      </c>
      <c r="K83" s="66">
        <v>144</v>
      </c>
      <c r="L83" s="35">
        <v>1492</v>
      </c>
      <c r="M83" s="66">
        <v>332</v>
      </c>
      <c r="N83" s="66">
        <v>184</v>
      </c>
      <c r="O83" s="66">
        <v>314</v>
      </c>
      <c r="P83" s="66"/>
      <c r="Q83" s="66">
        <v>312</v>
      </c>
      <c r="R83" s="35">
        <v>1142</v>
      </c>
      <c r="S83" s="66">
        <v>330</v>
      </c>
      <c r="T83" s="66">
        <v>331</v>
      </c>
      <c r="U83" s="66">
        <v>439</v>
      </c>
    </row>
    <row r="84" spans="1:22" ht="13.5" customHeight="1">
      <c r="A84" s="67" t="s">
        <v>7</v>
      </c>
      <c r="B84" s="23"/>
      <c r="C84" s="68"/>
      <c r="D84" s="68">
        <f>D83/C83-1</f>
        <v>4.8648648648648596E-2</v>
      </c>
      <c r="E84" s="68">
        <f>E83/D83-1</f>
        <v>-0.21391752577319589</v>
      </c>
      <c r="F84" s="68">
        <f>F83/E83-1</f>
        <v>0.20983606557377055</v>
      </c>
      <c r="G84" s="23"/>
      <c r="H84" s="68">
        <v>-2.4390243902439046E-2</v>
      </c>
      <c r="I84" s="68">
        <v>0.6333333333333333</v>
      </c>
      <c r="J84" s="68">
        <v>-0.31972789115646261</v>
      </c>
      <c r="K84" s="68">
        <v>-0.64</v>
      </c>
      <c r="L84" s="23"/>
      <c r="M84" s="68">
        <v>1.3055555555555554</v>
      </c>
      <c r="N84" s="68">
        <v>-0.44578313253012047</v>
      </c>
      <c r="O84" s="68">
        <v>0.70652173913043481</v>
      </c>
      <c r="P84" s="68"/>
      <c r="Q84" s="68">
        <v>-6.3694267515923553E-3</v>
      </c>
      <c r="R84" s="23"/>
      <c r="S84" s="68">
        <v>5.7692307692307709E-2</v>
      </c>
      <c r="T84" s="68">
        <v>3.0303030303029388E-3</v>
      </c>
      <c r="U84" s="68">
        <v>0.3262839879154078</v>
      </c>
    </row>
    <row r="85" spans="1:22" ht="13.5" customHeight="1">
      <c r="A85" s="67" t="s">
        <v>8</v>
      </c>
      <c r="B85" s="23"/>
      <c r="C85" s="69"/>
      <c r="D85" s="69"/>
      <c r="E85" s="69"/>
      <c r="F85" s="69"/>
      <c r="G85" s="23">
        <v>0.12050078247261342</v>
      </c>
      <c r="H85" s="69">
        <v>-2.7027027027026973E-2</v>
      </c>
      <c r="I85" s="69">
        <v>0.51546391752577314</v>
      </c>
      <c r="J85" s="69">
        <v>0.31147540983606548</v>
      </c>
      <c r="K85" s="69">
        <v>-0.6097560975609756</v>
      </c>
      <c r="L85" s="23">
        <v>4.1899441340782051E-2</v>
      </c>
      <c r="M85" s="69">
        <v>-7.7777777777777724E-2</v>
      </c>
      <c r="N85" s="69">
        <v>-0.68707482993197277</v>
      </c>
      <c r="O85" s="69">
        <v>-0.21499999999999997</v>
      </c>
      <c r="P85" s="69"/>
      <c r="Q85" s="69">
        <v>1.1666666666666665</v>
      </c>
      <c r="R85" s="23">
        <v>-0.23458445040214482</v>
      </c>
      <c r="S85" s="69">
        <v>-6.0240963855421326E-3</v>
      </c>
      <c r="T85" s="69">
        <v>0.79891304347826098</v>
      </c>
      <c r="U85" s="69">
        <v>0.39808917197452232</v>
      </c>
    </row>
    <row r="86" spans="1:22" ht="13.5" customHeight="1">
      <c r="A86" s="65" t="s">
        <v>223</v>
      </c>
      <c r="B86" s="23"/>
      <c r="C86" s="69"/>
      <c r="D86" s="69"/>
      <c r="E86" s="69"/>
      <c r="F86" s="69"/>
      <c r="G86" s="23"/>
      <c r="H86" s="66">
        <v>126</v>
      </c>
      <c r="I86" s="66">
        <v>96</v>
      </c>
      <c r="J86" s="66">
        <v>109</v>
      </c>
      <c r="K86" s="66">
        <v>91</v>
      </c>
      <c r="L86" s="35">
        <v>422</v>
      </c>
      <c r="M86" s="66">
        <v>117</v>
      </c>
      <c r="N86" s="66">
        <v>90</v>
      </c>
      <c r="O86" s="66">
        <v>115</v>
      </c>
      <c r="P86" s="66"/>
      <c r="Q86" s="66">
        <v>92</v>
      </c>
      <c r="R86" s="35">
        <v>414</v>
      </c>
      <c r="S86" s="139">
        <v>113</v>
      </c>
      <c r="T86" s="139">
        <v>86</v>
      </c>
      <c r="U86" s="139">
        <v>106</v>
      </c>
    </row>
    <row r="87" spans="1:22" ht="19.149999999999999" customHeight="1">
      <c r="A87" s="65" t="s">
        <v>43</v>
      </c>
      <c r="B87" s="35">
        <f>B74-B83</f>
        <v>2248</v>
      </c>
      <c r="C87" s="73">
        <f>C74-C83</f>
        <v>456</v>
      </c>
      <c r="D87" s="73">
        <f>D74-D83</f>
        <v>487</v>
      </c>
      <c r="E87" s="73">
        <f>E74-E83</f>
        <v>677</v>
      </c>
      <c r="F87" s="66">
        <f>G87-E87-D87-C87</f>
        <v>473</v>
      </c>
      <c r="G87" s="35">
        <v>2093</v>
      </c>
      <c r="H87" s="73">
        <v>423</v>
      </c>
      <c r="I87" s="73">
        <v>122</v>
      </c>
      <c r="J87" s="73">
        <v>374</v>
      </c>
      <c r="K87" s="66">
        <v>679</v>
      </c>
      <c r="L87" s="35">
        <v>1598</v>
      </c>
      <c r="M87" s="73">
        <v>316</v>
      </c>
      <c r="N87" s="73">
        <v>350</v>
      </c>
      <c r="O87" s="73">
        <v>358</v>
      </c>
      <c r="P87" s="73"/>
      <c r="Q87" s="66">
        <v>344</v>
      </c>
      <c r="R87" s="35">
        <v>1368</v>
      </c>
      <c r="S87" s="73">
        <v>436</v>
      </c>
      <c r="T87" s="73">
        <v>144</v>
      </c>
      <c r="U87" s="73">
        <v>285</v>
      </c>
    </row>
    <row r="88" spans="1:22" ht="13.5" customHeight="1">
      <c r="A88" s="67" t="s">
        <v>7</v>
      </c>
      <c r="B88" s="23"/>
      <c r="C88" s="68"/>
      <c r="D88" s="68">
        <f>D87/C87-1</f>
        <v>6.7982456140350811E-2</v>
      </c>
      <c r="E88" s="68">
        <f>E87/D87-1</f>
        <v>0.39014373716632433</v>
      </c>
      <c r="F88" s="68">
        <f>F87/E87-1</f>
        <v>-0.30132939438700146</v>
      </c>
      <c r="G88" s="23"/>
      <c r="H88" s="68">
        <v>-0.10570824524312894</v>
      </c>
      <c r="I88" s="68">
        <v>-0.71158392434988182</v>
      </c>
      <c r="J88" s="68">
        <v>2.0655737704918034</v>
      </c>
      <c r="K88" s="68">
        <v>0.81550802139037426</v>
      </c>
      <c r="L88" s="23"/>
      <c r="M88" s="68">
        <v>-0.53460972017673047</v>
      </c>
      <c r="N88" s="68">
        <v>0.10759493670886067</v>
      </c>
      <c r="O88" s="68">
        <v>2.2857142857142909E-2</v>
      </c>
      <c r="P88" s="68"/>
      <c r="Q88" s="68">
        <v>-3.9106145251396662E-2</v>
      </c>
      <c r="R88" s="23"/>
      <c r="S88" s="68">
        <v>0.26744186046511631</v>
      </c>
      <c r="T88" s="68">
        <v>-0.66972477064220182</v>
      </c>
      <c r="U88" s="68">
        <v>0.97916666666666674</v>
      </c>
    </row>
    <row r="89" spans="1:22" ht="13.5" customHeight="1">
      <c r="A89" s="67" t="s">
        <v>8</v>
      </c>
      <c r="B89" s="23"/>
      <c r="C89" s="69"/>
      <c r="D89" s="69"/>
      <c r="E89" s="69"/>
      <c r="F89" s="69"/>
      <c r="G89" s="23">
        <v>-6.8950177935943047E-2</v>
      </c>
      <c r="H89" s="69">
        <v>-7.2368421052631526E-2</v>
      </c>
      <c r="I89" s="69">
        <v>-0.74948665297741268</v>
      </c>
      <c r="J89" s="69">
        <v>-0.44756277695716395</v>
      </c>
      <c r="K89" s="69">
        <v>0.43551797040169138</v>
      </c>
      <c r="L89" s="23">
        <v>-0.23650262780697562</v>
      </c>
      <c r="M89" s="69">
        <v>-0.25295508274231682</v>
      </c>
      <c r="N89" s="69">
        <v>1.8688524590163933</v>
      </c>
      <c r="O89" s="69">
        <v>-4.2780748663101553E-2</v>
      </c>
      <c r="P89" s="69"/>
      <c r="Q89" s="69">
        <v>-0.49337260677466865</v>
      </c>
      <c r="R89" s="23">
        <v>-0.14392991239048814</v>
      </c>
      <c r="S89" s="69">
        <v>0.379746835443038</v>
      </c>
      <c r="T89" s="69">
        <v>-0.58857142857142852</v>
      </c>
      <c r="U89" s="69">
        <v>-0.2039106145251397</v>
      </c>
    </row>
    <row r="90" spans="1:22" ht="13.5" customHeight="1">
      <c r="A90" s="38" t="s">
        <v>207</v>
      </c>
      <c r="B90" s="39"/>
      <c r="C90" s="47"/>
      <c r="D90" s="47"/>
      <c r="E90" s="47"/>
      <c r="F90" s="47"/>
      <c r="G90" s="39"/>
      <c r="H90" s="47"/>
      <c r="I90" s="47"/>
      <c r="J90" s="47"/>
      <c r="K90" s="47"/>
      <c r="L90" s="39"/>
      <c r="M90" s="47"/>
      <c r="N90" s="47"/>
      <c r="O90" s="47"/>
      <c r="P90" s="47"/>
      <c r="Q90" s="47"/>
      <c r="R90" s="39"/>
      <c r="S90" s="47"/>
      <c r="T90" s="47"/>
      <c r="U90" s="47"/>
    </row>
    <row r="91" spans="1:22" ht="13.5" customHeight="1">
      <c r="A91" s="65" t="s">
        <v>145</v>
      </c>
      <c r="B91" s="163">
        <v>106</v>
      </c>
      <c r="C91" s="144">
        <v>-7</v>
      </c>
      <c r="D91" s="144">
        <v>23</v>
      </c>
      <c r="E91" s="144">
        <v>105</v>
      </c>
      <c r="F91" s="144">
        <f>G91-E91-D91-C91</f>
        <v>72</v>
      </c>
      <c r="G91" s="163">
        <v>193</v>
      </c>
      <c r="H91" s="144">
        <v>74</v>
      </c>
      <c r="I91" s="144">
        <v>60</v>
      </c>
      <c r="J91" s="144">
        <v>66</v>
      </c>
      <c r="K91" s="144">
        <v>41</v>
      </c>
      <c r="L91" s="163">
        <v>241</v>
      </c>
      <c r="M91" s="144">
        <v>-28</v>
      </c>
      <c r="N91" s="144">
        <v>46</v>
      </c>
      <c r="O91" s="144">
        <v>20</v>
      </c>
      <c r="P91" s="144">
        <v>47</v>
      </c>
      <c r="Q91" s="66">
        <v>56</v>
      </c>
      <c r="R91" s="163">
        <v>103</v>
      </c>
      <c r="S91" s="144">
        <v>-31</v>
      </c>
      <c r="T91" s="144">
        <v>-2</v>
      </c>
      <c r="U91" s="144">
        <v>26</v>
      </c>
      <c r="V91" s="311"/>
    </row>
    <row r="92" spans="1:22" ht="13.5" customHeight="1">
      <c r="B92" s="62"/>
      <c r="C92" s="66"/>
      <c r="D92" s="66"/>
      <c r="E92" s="66"/>
      <c r="F92" s="66"/>
      <c r="G92" s="62"/>
      <c r="H92" s="66"/>
      <c r="I92" s="66"/>
      <c r="J92" s="66"/>
      <c r="K92" s="66"/>
      <c r="L92" s="62"/>
      <c r="M92" s="66"/>
      <c r="N92" s="66"/>
      <c r="O92" s="66"/>
      <c r="P92" s="66"/>
      <c r="Q92" s="66"/>
      <c r="R92" s="62"/>
      <c r="S92" s="66"/>
      <c r="T92" s="66"/>
      <c r="U92" s="66"/>
    </row>
    <row r="93" spans="1:22" ht="13.5" customHeight="1">
      <c r="A93" s="65" t="s">
        <v>146</v>
      </c>
      <c r="B93" s="163">
        <v>-20</v>
      </c>
      <c r="C93" s="144">
        <v>-20</v>
      </c>
      <c r="D93" s="144">
        <v>8</v>
      </c>
      <c r="E93" s="144">
        <v>2</v>
      </c>
      <c r="F93" s="144">
        <f>G93-E93-D93-C93</f>
        <v>-25</v>
      </c>
      <c r="G93" s="163">
        <v>-35</v>
      </c>
      <c r="H93" s="144">
        <v>-5</v>
      </c>
      <c r="I93" s="144">
        <v>18</v>
      </c>
      <c r="J93" s="144">
        <v>-7</v>
      </c>
      <c r="K93" s="144">
        <v>-11</v>
      </c>
      <c r="L93" s="163">
        <v>-5</v>
      </c>
      <c r="M93" s="144">
        <v>-9</v>
      </c>
      <c r="N93" s="144">
        <v>0</v>
      </c>
      <c r="O93" s="144">
        <v>4</v>
      </c>
      <c r="P93" s="144">
        <v>-5</v>
      </c>
      <c r="Q93" s="144">
        <v>-14</v>
      </c>
      <c r="R93" s="163">
        <v>-19</v>
      </c>
      <c r="S93" s="144">
        <v>-24</v>
      </c>
      <c r="T93" s="144">
        <v>1</v>
      </c>
      <c r="U93" s="144">
        <v>10</v>
      </c>
      <c r="V93" s="311"/>
    </row>
    <row r="94" spans="1:22" ht="13.5" customHeight="1">
      <c r="A94" s="67"/>
      <c r="B94" s="163"/>
      <c r="C94" s="144"/>
      <c r="D94" s="144"/>
      <c r="E94" s="144"/>
      <c r="F94" s="144"/>
      <c r="G94" s="163"/>
      <c r="H94" s="144"/>
      <c r="I94" s="144"/>
      <c r="J94" s="144"/>
      <c r="K94" s="144"/>
      <c r="L94" s="163"/>
      <c r="M94" s="144"/>
      <c r="N94" s="144"/>
      <c r="O94" s="144"/>
      <c r="P94" s="144"/>
      <c r="Q94" s="144"/>
      <c r="R94" s="163"/>
      <c r="S94" s="144"/>
      <c r="T94" s="144"/>
      <c r="U94" s="144"/>
    </row>
    <row r="95" spans="1:22" ht="13.5" customHeight="1">
      <c r="A95" s="65" t="s">
        <v>147</v>
      </c>
      <c r="B95" s="163">
        <v>-24</v>
      </c>
      <c r="C95" s="144">
        <v>-24</v>
      </c>
      <c r="D95" s="144">
        <v>-15</v>
      </c>
      <c r="E95" s="144">
        <v>103</v>
      </c>
      <c r="F95" s="144">
        <f>G95-E95-D95-C95</f>
        <v>-54</v>
      </c>
      <c r="G95" s="163">
        <v>10</v>
      </c>
      <c r="H95" s="144">
        <v>42</v>
      </c>
      <c r="I95" s="144">
        <v>-152</v>
      </c>
      <c r="J95" s="144">
        <v>-30</v>
      </c>
      <c r="K95" s="144">
        <v>2</v>
      </c>
      <c r="L95" s="163">
        <v>-138</v>
      </c>
      <c r="M95" s="144">
        <v>9</v>
      </c>
      <c r="N95" s="144">
        <v>-185</v>
      </c>
      <c r="O95" s="144">
        <v>50</v>
      </c>
      <c r="P95" s="144">
        <v>-120</v>
      </c>
      <c r="Q95" s="66">
        <v>43</v>
      </c>
      <c r="R95" s="163">
        <v>-77</v>
      </c>
      <c r="S95" s="144">
        <v>84</v>
      </c>
      <c r="T95" s="144">
        <v>-232</v>
      </c>
      <c r="U95" s="144">
        <v>34</v>
      </c>
      <c r="V95" s="311"/>
    </row>
    <row r="96" spans="1:22" ht="13.5" customHeight="1">
      <c r="A96" s="67"/>
      <c r="B96" s="163"/>
      <c r="C96" s="144"/>
      <c r="D96" s="144"/>
      <c r="E96" s="144"/>
      <c r="F96" s="144"/>
      <c r="G96" s="163"/>
      <c r="H96" s="144"/>
      <c r="I96" s="144"/>
      <c r="J96" s="144"/>
      <c r="K96" s="144"/>
      <c r="L96" s="163"/>
      <c r="M96" s="144"/>
      <c r="N96" s="144"/>
      <c r="O96" s="144"/>
      <c r="P96" s="144"/>
      <c r="Q96" s="144"/>
      <c r="R96" s="163"/>
      <c r="S96" s="144"/>
      <c r="T96" s="144"/>
      <c r="U96" s="144"/>
    </row>
    <row r="97" spans="1:22" ht="15" customHeight="1">
      <c r="A97" s="65" t="s">
        <v>148</v>
      </c>
      <c r="B97" s="163">
        <v>-19</v>
      </c>
      <c r="C97" s="143">
        <v>1</v>
      </c>
      <c r="D97" s="143">
        <v>-2</v>
      </c>
      <c r="E97" s="143">
        <v>16</v>
      </c>
      <c r="F97" s="144">
        <f>G97-E97-D97-C97</f>
        <v>0</v>
      </c>
      <c r="G97" s="163">
        <v>15</v>
      </c>
      <c r="H97" s="143">
        <v>8</v>
      </c>
      <c r="I97" s="143">
        <v>7</v>
      </c>
      <c r="J97" s="143">
        <v>-3</v>
      </c>
      <c r="K97" s="144">
        <v>69</v>
      </c>
      <c r="L97" s="163">
        <v>81</v>
      </c>
      <c r="M97" s="143">
        <v>-30</v>
      </c>
      <c r="N97" s="143">
        <v>3</v>
      </c>
      <c r="O97" s="143">
        <v>-5</v>
      </c>
      <c r="P97" s="143">
        <v>-32</v>
      </c>
      <c r="Q97" s="144">
        <v>-17</v>
      </c>
      <c r="R97" s="163">
        <v>-49</v>
      </c>
      <c r="S97" s="66">
        <v>0</v>
      </c>
      <c r="T97" s="143">
        <v>-3</v>
      </c>
      <c r="U97" s="143">
        <v>-8</v>
      </c>
      <c r="V97" s="311"/>
    </row>
    <row r="98" spans="1:22" ht="13.5" customHeight="1">
      <c r="A98" s="65"/>
      <c r="B98" s="163"/>
      <c r="C98" s="144"/>
      <c r="D98" s="144"/>
      <c r="E98" s="144"/>
      <c r="F98" s="144"/>
      <c r="G98" s="163"/>
      <c r="H98" s="144"/>
      <c r="I98" s="144"/>
      <c r="J98" s="144"/>
      <c r="K98" s="144"/>
      <c r="L98" s="163"/>
      <c r="M98" s="144"/>
      <c r="N98" s="144"/>
      <c r="O98" s="144"/>
      <c r="P98" s="144"/>
      <c r="Q98" s="144"/>
      <c r="R98" s="163"/>
      <c r="S98" s="144"/>
      <c r="T98" s="144"/>
      <c r="U98" s="144"/>
    </row>
    <row r="99" spans="1:22" ht="13.5" customHeight="1">
      <c r="A99" s="65" t="s">
        <v>149</v>
      </c>
      <c r="B99" s="163">
        <v>-65</v>
      </c>
      <c r="C99" s="144">
        <v>-6</v>
      </c>
      <c r="D99" s="144">
        <v>9</v>
      </c>
      <c r="E99" s="144">
        <v>-65</v>
      </c>
      <c r="F99" s="144">
        <f>G99-E99-D99-C99</f>
        <v>29</v>
      </c>
      <c r="G99" s="163">
        <v>-33</v>
      </c>
      <c r="H99" s="144">
        <v>7</v>
      </c>
      <c r="I99" s="144">
        <v>77</v>
      </c>
      <c r="J99" s="144">
        <v>-40</v>
      </c>
      <c r="K99" s="144">
        <v>445</v>
      </c>
      <c r="L99" s="163">
        <v>489</v>
      </c>
      <c r="M99" s="144">
        <v>-46</v>
      </c>
      <c r="N99" s="144">
        <v>-52</v>
      </c>
      <c r="O99" s="144">
        <v>-58</v>
      </c>
      <c r="P99" s="144">
        <v>-156</v>
      </c>
      <c r="Q99" s="66">
        <v>106</v>
      </c>
      <c r="R99" s="163">
        <v>-50</v>
      </c>
      <c r="S99" s="144">
        <v>-88</v>
      </c>
      <c r="T99" s="144">
        <v>-78</v>
      </c>
      <c r="U99" s="144">
        <v>-66</v>
      </c>
      <c r="V99" s="311"/>
    </row>
    <row r="100" spans="1:22" ht="11.45" customHeight="1">
      <c r="A100" s="65"/>
      <c r="B100" s="163"/>
      <c r="C100" s="144"/>
      <c r="D100" s="144"/>
      <c r="E100" s="144"/>
      <c r="F100" s="144"/>
      <c r="G100" s="163"/>
      <c r="H100" s="144"/>
      <c r="I100" s="144"/>
      <c r="J100" s="144"/>
      <c r="K100" s="144"/>
      <c r="L100" s="163"/>
      <c r="M100" s="144"/>
      <c r="N100" s="144"/>
      <c r="O100" s="144"/>
      <c r="P100" s="144"/>
      <c r="Q100" s="144"/>
      <c r="R100" s="163"/>
      <c r="S100" s="144"/>
      <c r="T100" s="144"/>
      <c r="U100" s="144"/>
    </row>
    <row r="101" spans="1:22" ht="16.5" customHeight="1">
      <c r="A101" s="85" t="s">
        <v>168</v>
      </c>
      <c r="B101" s="163">
        <v>23</v>
      </c>
      <c r="C101" s="144">
        <v>-9</v>
      </c>
      <c r="D101" s="144">
        <v>-25</v>
      </c>
      <c r="E101" s="144">
        <v>4</v>
      </c>
      <c r="F101" s="144">
        <f>G101-E101-D101-C101</f>
        <v>-4</v>
      </c>
      <c r="G101" s="163">
        <v>-34</v>
      </c>
      <c r="H101" s="144">
        <v>1</v>
      </c>
      <c r="I101" s="144">
        <v>-17</v>
      </c>
      <c r="J101" s="144">
        <v>-2</v>
      </c>
      <c r="K101" s="144">
        <v>18</v>
      </c>
      <c r="L101" s="60">
        <v>0</v>
      </c>
      <c r="M101" s="144">
        <v>-12</v>
      </c>
      <c r="N101" s="144">
        <v>6</v>
      </c>
      <c r="O101" s="144">
        <v>-11</v>
      </c>
      <c r="P101" s="144">
        <v>-17</v>
      </c>
      <c r="Q101" s="66">
        <v>9</v>
      </c>
      <c r="R101" s="163">
        <v>-8</v>
      </c>
      <c r="S101" s="144">
        <v>-7</v>
      </c>
      <c r="T101" s="66">
        <v>0</v>
      </c>
      <c r="U101" s="144">
        <v>-5</v>
      </c>
      <c r="V101" s="311"/>
    </row>
    <row r="102" spans="1:22" ht="13.5" customHeight="1">
      <c r="A102" s="164" t="s">
        <v>144</v>
      </c>
      <c r="B102" s="165">
        <f>SUM(B91:B101)</f>
        <v>1</v>
      </c>
      <c r="C102" s="165">
        <f>SUM(C91:C101)</f>
        <v>-65</v>
      </c>
      <c r="D102" s="165">
        <f>SUM(D91:D101)</f>
        <v>-2</v>
      </c>
      <c r="E102" s="165">
        <f>SUM(E91:E101)</f>
        <v>165</v>
      </c>
      <c r="F102" s="165">
        <f>G102-C102-D102-E102</f>
        <v>18</v>
      </c>
      <c r="G102" s="165">
        <v>116</v>
      </c>
      <c r="H102" s="165">
        <v>127</v>
      </c>
      <c r="I102" s="165">
        <v>-7</v>
      </c>
      <c r="J102" s="165">
        <v>-16</v>
      </c>
      <c r="K102" s="165">
        <v>564</v>
      </c>
      <c r="L102" s="165">
        <v>668</v>
      </c>
      <c r="M102" s="165">
        <v>-116</v>
      </c>
      <c r="N102" s="165">
        <v>-182</v>
      </c>
      <c r="O102" s="165">
        <v>0</v>
      </c>
      <c r="P102" s="165">
        <v>-283</v>
      </c>
      <c r="Q102" s="165">
        <v>183</v>
      </c>
      <c r="R102" s="165">
        <v>-100</v>
      </c>
      <c r="S102" s="165">
        <v>-66</v>
      </c>
      <c r="T102" s="165">
        <v>-314</v>
      </c>
      <c r="U102" s="165">
        <v>-9</v>
      </c>
    </row>
    <row r="103" spans="1:22" ht="6.6" customHeight="1">
      <c r="A103" s="65"/>
      <c r="B103" s="163"/>
      <c r="C103" s="144"/>
      <c r="D103" s="144"/>
      <c r="E103" s="144"/>
      <c r="F103" s="144"/>
      <c r="G103" s="163"/>
      <c r="H103" s="144"/>
      <c r="I103" s="144"/>
      <c r="J103" s="144"/>
      <c r="K103" s="144"/>
      <c r="L103" s="163"/>
      <c r="M103" s="144"/>
      <c r="N103" s="144"/>
      <c r="O103" s="144"/>
      <c r="P103" s="144"/>
      <c r="Q103" s="144"/>
      <c r="R103" s="163"/>
      <c r="S103" s="144"/>
      <c r="T103" s="144"/>
      <c r="U103" s="144"/>
    </row>
    <row r="104" spans="1:22" ht="13.5" customHeight="1">
      <c r="A104" s="65" t="s">
        <v>150</v>
      </c>
      <c r="B104" s="163">
        <v>455</v>
      </c>
      <c r="C104" s="144">
        <v>106</v>
      </c>
      <c r="D104" s="144">
        <v>122</v>
      </c>
      <c r="E104" s="144">
        <v>118</v>
      </c>
      <c r="F104" s="144">
        <f>G104-E104-D104-C104</f>
        <v>100</v>
      </c>
      <c r="G104" s="163">
        <v>446</v>
      </c>
      <c r="H104" s="144">
        <v>207</v>
      </c>
      <c r="I104" s="144">
        <v>93</v>
      </c>
      <c r="J104" s="144">
        <v>82</v>
      </c>
      <c r="K104" s="144">
        <v>85</v>
      </c>
      <c r="L104" s="163">
        <v>467</v>
      </c>
      <c r="M104" s="144">
        <v>49</v>
      </c>
      <c r="N104" s="144">
        <v>104</v>
      </c>
      <c r="O104" s="144">
        <v>89</v>
      </c>
      <c r="P104" s="144">
        <v>242</v>
      </c>
      <c r="Q104" s="66">
        <v>83</v>
      </c>
      <c r="R104" s="163">
        <v>325</v>
      </c>
      <c r="S104" s="66">
        <v>0</v>
      </c>
      <c r="T104" s="144">
        <v>86</v>
      </c>
      <c r="U104" s="144">
        <v>78</v>
      </c>
    </row>
    <row r="105" spans="1:22" ht="4.1500000000000004" customHeight="1">
      <c r="A105" s="65"/>
      <c r="B105" s="163"/>
      <c r="C105" s="144"/>
      <c r="D105" s="144"/>
      <c r="E105" s="144"/>
      <c r="F105" s="144"/>
      <c r="G105" s="163"/>
      <c r="H105" s="144"/>
      <c r="I105" s="144"/>
      <c r="J105" s="144"/>
      <c r="K105" s="144"/>
      <c r="L105" s="163"/>
      <c r="M105" s="144"/>
      <c r="N105" s="144"/>
      <c r="O105" s="144"/>
      <c r="P105" s="144"/>
      <c r="Q105" s="144"/>
      <c r="R105" s="163"/>
      <c r="S105" s="144"/>
      <c r="T105" s="144"/>
      <c r="U105" s="144"/>
    </row>
    <row r="106" spans="1:22" ht="11.45" customHeight="1">
      <c r="A106" s="65" t="s">
        <v>151</v>
      </c>
      <c r="B106" s="163">
        <v>458</v>
      </c>
      <c r="C106" s="144">
        <v>22</v>
      </c>
      <c r="D106" s="144">
        <v>177</v>
      </c>
      <c r="E106" s="144">
        <v>18</v>
      </c>
      <c r="F106" s="144">
        <f>G106-E106-D106-C106</f>
        <v>198</v>
      </c>
      <c r="G106" s="163">
        <v>415</v>
      </c>
      <c r="H106" s="144">
        <v>5</v>
      </c>
      <c r="I106" s="144">
        <v>199</v>
      </c>
      <c r="J106" s="144">
        <v>5</v>
      </c>
      <c r="K106" s="144">
        <v>212</v>
      </c>
      <c r="L106" s="163">
        <v>421</v>
      </c>
      <c r="M106" s="144">
        <v>5</v>
      </c>
      <c r="N106" s="144">
        <v>185</v>
      </c>
      <c r="O106" s="144">
        <v>21</v>
      </c>
      <c r="P106" s="144">
        <v>211</v>
      </c>
      <c r="Q106" s="66">
        <v>181</v>
      </c>
      <c r="R106" s="163">
        <v>392</v>
      </c>
      <c r="S106" s="144">
        <v>5</v>
      </c>
      <c r="T106" s="144">
        <v>154</v>
      </c>
      <c r="U106" s="144">
        <v>5</v>
      </c>
    </row>
    <row r="107" spans="1:22" ht="14.45" customHeight="1">
      <c r="A107" s="75" t="s">
        <v>217</v>
      </c>
      <c r="B107" s="163">
        <f>B74-B102</f>
        <v>3525</v>
      </c>
      <c r="C107" s="144">
        <f>C74-C102</f>
        <v>891</v>
      </c>
      <c r="D107" s="144">
        <f>D74-D102</f>
        <v>877</v>
      </c>
      <c r="E107" s="144">
        <f>E74-E102</f>
        <v>817</v>
      </c>
      <c r="F107" s="144">
        <f>G107-E107-D107-C107</f>
        <v>824</v>
      </c>
      <c r="G107" s="163">
        <v>3409</v>
      </c>
      <c r="H107" s="144">
        <v>656</v>
      </c>
      <c r="I107" s="144">
        <v>717</v>
      </c>
      <c r="J107" s="144">
        <v>790</v>
      </c>
      <c r="K107" s="144">
        <v>681</v>
      </c>
      <c r="L107" s="163">
        <v>2844</v>
      </c>
      <c r="M107" s="144">
        <v>764</v>
      </c>
      <c r="N107" s="144">
        <v>716</v>
      </c>
      <c r="O107" s="144">
        <v>672</v>
      </c>
      <c r="P107" s="144"/>
      <c r="Q107" s="66">
        <v>872</v>
      </c>
      <c r="R107" s="163">
        <v>3024</v>
      </c>
      <c r="S107" s="144">
        <v>832</v>
      </c>
      <c r="T107" s="144">
        <v>789</v>
      </c>
      <c r="U107" s="144">
        <v>733</v>
      </c>
    </row>
    <row r="108" spans="1:22" ht="3.75" customHeight="1">
      <c r="A108" s="75"/>
      <c r="B108" s="163"/>
      <c r="C108" s="144"/>
      <c r="D108" s="144"/>
      <c r="E108" s="144"/>
      <c r="F108" s="144"/>
      <c r="G108" s="163"/>
      <c r="H108" s="144"/>
      <c r="I108" s="144"/>
      <c r="J108" s="144"/>
      <c r="K108" s="144"/>
      <c r="L108" s="163"/>
      <c r="M108" s="144"/>
      <c r="N108" s="144"/>
      <c r="O108" s="144"/>
      <c r="P108" s="144"/>
      <c r="Q108" s="144"/>
      <c r="R108" s="163"/>
      <c r="S108" s="144"/>
      <c r="T108" s="144"/>
      <c r="U108" s="144"/>
    </row>
    <row r="109" spans="1:22">
      <c r="A109" s="48" t="s">
        <v>37</v>
      </c>
      <c r="B109" s="39"/>
      <c r="C109" s="49"/>
      <c r="D109" s="49"/>
      <c r="E109" s="49"/>
      <c r="F109" s="49"/>
      <c r="G109" s="39"/>
      <c r="H109" s="49"/>
      <c r="I109" s="49"/>
      <c r="J109" s="49"/>
      <c r="K109" s="49"/>
      <c r="L109" s="39"/>
      <c r="M109" s="49"/>
      <c r="N109" s="49"/>
      <c r="O109" s="49"/>
      <c r="P109" s="49"/>
      <c r="Q109" s="49"/>
      <c r="R109" s="39"/>
      <c r="S109" s="49"/>
      <c r="T109" s="49"/>
      <c r="U109" s="49"/>
    </row>
    <row r="110" spans="1:22" s="34" customFormat="1" ht="11.25" customHeight="1">
      <c r="A110" s="65" t="s">
        <v>32</v>
      </c>
      <c r="B110" s="53">
        <f t="shared" ref="B110:F110" si="0">B31/B9</f>
        <v>0.12336374454581515</v>
      </c>
      <c r="C110" s="74">
        <f t="shared" si="0"/>
        <v>0.14268242967794537</v>
      </c>
      <c r="D110" s="74">
        <f t="shared" si="0"/>
        <v>0.14535119772634997</v>
      </c>
      <c r="E110" s="74">
        <f t="shared" si="0"/>
        <v>0.13333333333333333</v>
      </c>
      <c r="F110" s="74">
        <f t="shared" si="0"/>
        <v>8.3401139137510169E-2</v>
      </c>
      <c r="G110" s="53">
        <v>0.12616201859229748</v>
      </c>
      <c r="H110" s="74">
        <v>0.11012282930961458</v>
      </c>
      <c r="I110" s="74">
        <v>8.3583369052721818E-2</v>
      </c>
      <c r="J110" s="74">
        <v>0.10169491525423729</v>
      </c>
      <c r="K110" s="180">
        <v>-0.75451418744625964</v>
      </c>
      <c r="L110" s="179">
        <v>-0.11436541143654114</v>
      </c>
      <c r="M110" s="74">
        <v>0.13297872340425532</v>
      </c>
      <c r="N110" s="180">
        <v>-0.70728417266187049</v>
      </c>
      <c r="O110" s="74">
        <v>7.8771695594125501E-2</v>
      </c>
      <c r="P110" s="74"/>
      <c r="Q110" s="180">
        <v>-3.9509536784741145E-2</v>
      </c>
      <c r="R110" s="179">
        <v>-0.13372158136409451</v>
      </c>
      <c r="S110" s="74">
        <v>0.1518061271147691</v>
      </c>
      <c r="T110" s="74">
        <v>0.12529002320185614</v>
      </c>
      <c r="U110" s="74">
        <v>1.1937557392102846E-2</v>
      </c>
    </row>
    <row r="111" spans="1:22" s="34" customFormat="1" ht="11.25" customHeight="1">
      <c r="A111" s="65" t="s">
        <v>10</v>
      </c>
      <c r="B111" s="53">
        <f t="shared" ref="B111:F111" si="1">B35/B9</f>
        <v>0.40261800872669573</v>
      </c>
      <c r="C111" s="74">
        <f t="shared" si="1"/>
        <v>0.40521810028536487</v>
      </c>
      <c r="D111" s="74">
        <f t="shared" si="1"/>
        <v>0.4047909053999188</v>
      </c>
      <c r="E111" s="74">
        <f t="shared" si="1"/>
        <v>0.40579710144927539</v>
      </c>
      <c r="F111" s="74">
        <f t="shared" si="1"/>
        <v>0.34743694060211555</v>
      </c>
      <c r="G111" s="53">
        <v>0.39074471345387679</v>
      </c>
      <c r="H111" s="74">
        <v>0.41804320203303685</v>
      </c>
      <c r="I111" s="74">
        <v>0.3891984569224175</v>
      </c>
      <c r="J111" s="74">
        <v>0.42416340721425466</v>
      </c>
      <c r="K111" s="180">
        <v>-0.52880481513327604</v>
      </c>
      <c r="L111" s="53">
        <v>0.17605407145156099</v>
      </c>
      <c r="M111" s="74">
        <v>0.43306737588652483</v>
      </c>
      <c r="N111" s="74">
        <v>0.17266187050359713</v>
      </c>
      <c r="O111" s="74">
        <v>0.40987983978638182</v>
      </c>
      <c r="P111" s="74"/>
      <c r="Q111" s="74">
        <v>0.22479564032697547</v>
      </c>
      <c r="R111" s="53">
        <v>0.30932915220069435</v>
      </c>
      <c r="S111" s="74">
        <v>0.41975308641975306</v>
      </c>
      <c r="T111" s="74">
        <v>0.45336426914153133</v>
      </c>
      <c r="U111" s="74">
        <v>0.29981634527089074</v>
      </c>
    </row>
    <row r="112" spans="1:22" s="34" customFormat="1" ht="11.25" customHeight="1">
      <c r="A112" s="65" t="s">
        <v>18</v>
      </c>
      <c r="B112" s="53">
        <f t="shared" ref="B112:F112" si="2">B77/B9</f>
        <v>0.14042046806822689</v>
      </c>
      <c r="C112" s="74">
        <f t="shared" si="2"/>
        <v>0.15491235222176927</v>
      </c>
      <c r="D112" s="74">
        <f t="shared" si="2"/>
        <v>0.16483962647178238</v>
      </c>
      <c r="E112" s="74">
        <f t="shared" si="2"/>
        <v>0.14616977225672878</v>
      </c>
      <c r="F112" s="74">
        <f t="shared" si="2"/>
        <v>0.15907241659886087</v>
      </c>
      <c r="G112" s="53">
        <v>0.15629788538155073</v>
      </c>
      <c r="H112" s="74">
        <v>0.15586615840745446</v>
      </c>
      <c r="I112" s="74">
        <v>0.22760394342048865</v>
      </c>
      <c r="J112" s="74">
        <v>0.17905258583224684</v>
      </c>
      <c r="K112" s="74">
        <v>0.17884780739466896</v>
      </c>
      <c r="L112" s="53">
        <v>0.18528054929728571</v>
      </c>
      <c r="M112" s="74">
        <v>0.16533687943262412</v>
      </c>
      <c r="N112" s="74">
        <v>0.23606115107913669</v>
      </c>
      <c r="O112" s="74">
        <v>0.14641744548286603</v>
      </c>
      <c r="P112" s="74"/>
      <c r="Q112" s="74">
        <v>0.14713896457765668</v>
      </c>
      <c r="R112" s="53">
        <v>0.17370366222421324</v>
      </c>
      <c r="S112" s="74">
        <v>0.1545496113397348</v>
      </c>
      <c r="T112" s="74">
        <v>0.16287703016241301</v>
      </c>
      <c r="U112" s="74">
        <v>0.20293847566574838</v>
      </c>
    </row>
    <row r="113" spans="1:22" s="34" customFormat="1" ht="11.25" customHeight="1">
      <c r="B113" s="53"/>
      <c r="G113" s="163"/>
      <c r="L113" s="163"/>
      <c r="R113" s="163"/>
    </row>
    <row r="114" spans="1:22">
      <c r="A114" s="48" t="s">
        <v>281</v>
      </c>
      <c r="B114" s="39"/>
      <c r="C114" s="49"/>
      <c r="D114" s="49"/>
      <c r="E114" s="49"/>
      <c r="F114" s="49"/>
      <c r="G114" s="39"/>
      <c r="H114" s="49"/>
      <c r="I114" s="49"/>
      <c r="J114" s="49"/>
      <c r="K114" s="49"/>
      <c r="L114" s="39"/>
      <c r="M114" s="49"/>
      <c r="N114" s="49"/>
      <c r="O114" s="49"/>
      <c r="P114" s="49"/>
      <c r="Q114" s="49"/>
      <c r="R114" s="39"/>
      <c r="S114" s="49"/>
      <c r="T114" s="49"/>
      <c r="U114" s="49"/>
    </row>
    <row r="115" spans="1:22">
      <c r="A115" s="65" t="s">
        <v>222</v>
      </c>
      <c r="B115" s="53"/>
      <c r="C115" s="74"/>
      <c r="D115" s="74"/>
      <c r="E115" s="74"/>
      <c r="F115" s="74"/>
      <c r="G115" s="163">
        <v>3825</v>
      </c>
      <c r="H115" s="176"/>
      <c r="I115" s="176"/>
      <c r="J115" s="176"/>
      <c r="K115" s="176"/>
      <c r="L115" s="163">
        <v>1641</v>
      </c>
      <c r="M115" s="176">
        <v>977</v>
      </c>
      <c r="N115" s="176">
        <v>384</v>
      </c>
      <c r="O115" s="176">
        <v>921</v>
      </c>
      <c r="P115" s="176"/>
      <c r="Q115" s="176">
        <v>495</v>
      </c>
      <c r="R115" s="163">
        <v>2762</v>
      </c>
      <c r="S115" s="176">
        <v>918</v>
      </c>
      <c r="T115" s="176">
        <v>977</v>
      </c>
      <c r="U115" s="176">
        <v>653</v>
      </c>
    </row>
    <row r="116" spans="1:22" s="34" customFormat="1" ht="12.95" customHeight="1">
      <c r="A116" s="65" t="s">
        <v>231</v>
      </c>
      <c r="B116" s="53"/>
      <c r="C116" s="74"/>
      <c r="D116" s="74"/>
      <c r="E116" s="74"/>
      <c r="F116" s="74"/>
      <c r="G116" s="163">
        <v>-19</v>
      </c>
      <c r="H116" s="274"/>
      <c r="I116" s="274"/>
      <c r="J116" s="274"/>
      <c r="K116" s="274"/>
      <c r="L116" s="163">
        <v>634</v>
      </c>
      <c r="M116" s="176">
        <v>-25</v>
      </c>
      <c r="N116" s="176">
        <v>-414</v>
      </c>
      <c r="O116" s="176">
        <v>39</v>
      </c>
      <c r="P116" s="176"/>
      <c r="Q116" s="176">
        <v>179</v>
      </c>
      <c r="R116" s="163">
        <v>-221</v>
      </c>
      <c r="S116" s="176">
        <v>-3</v>
      </c>
      <c r="T116" s="176">
        <v>-19</v>
      </c>
      <c r="U116" s="176">
        <v>-7</v>
      </c>
    </row>
    <row r="117" spans="1:22" s="34" customFormat="1" ht="12.95" customHeight="1">
      <c r="A117" s="65" t="s">
        <v>215</v>
      </c>
      <c r="B117" s="53"/>
      <c r="C117" s="74"/>
      <c r="D117" s="74"/>
      <c r="E117" s="74"/>
      <c r="F117" s="74"/>
      <c r="G117" s="241">
        <v>87</v>
      </c>
      <c r="H117" s="275"/>
      <c r="I117" s="275"/>
      <c r="J117" s="274"/>
      <c r="K117" s="274"/>
      <c r="L117" s="241">
        <v>1675</v>
      </c>
      <c r="M117" s="72" t="s">
        <v>125</v>
      </c>
      <c r="N117" s="243">
        <v>951</v>
      </c>
      <c r="O117" s="72" t="s">
        <v>125</v>
      </c>
      <c r="P117" s="72"/>
      <c r="Q117" s="176">
        <v>196</v>
      </c>
      <c r="R117" s="241">
        <v>1147</v>
      </c>
      <c r="S117" s="66">
        <v>0</v>
      </c>
      <c r="T117" s="66">
        <v>0</v>
      </c>
      <c r="U117" s="176">
        <v>268</v>
      </c>
    </row>
    <row r="118" spans="1:22" s="34" customFormat="1" ht="12.95" customHeight="1">
      <c r="A118" s="65" t="s">
        <v>276</v>
      </c>
      <c r="B118" s="278" t="s">
        <v>36</v>
      </c>
      <c r="C118" s="74"/>
      <c r="D118" s="74"/>
      <c r="E118" s="74"/>
      <c r="F118" s="74"/>
      <c r="G118" s="242">
        <v>3893</v>
      </c>
      <c r="H118" s="277" t="s">
        <v>36</v>
      </c>
      <c r="I118" s="277" t="s">
        <v>36</v>
      </c>
      <c r="J118" s="277" t="s">
        <v>36</v>
      </c>
      <c r="K118" s="277" t="s">
        <v>36</v>
      </c>
      <c r="L118" s="242">
        <v>3950</v>
      </c>
      <c r="M118" s="177">
        <v>952</v>
      </c>
      <c r="N118" s="177">
        <v>921</v>
      </c>
      <c r="O118" s="177">
        <v>960</v>
      </c>
      <c r="P118" s="177"/>
      <c r="Q118" s="177">
        <v>870</v>
      </c>
      <c r="R118" s="242">
        <v>3688</v>
      </c>
      <c r="S118" s="177">
        <v>915</v>
      </c>
      <c r="T118" s="177">
        <v>958</v>
      </c>
      <c r="U118" s="177">
        <v>914</v>
      </c>
    </row>
    <row r="119" spans="1:22" s="34" customFormat="1" ht="12.95" customHeight="1">
      <c r="A119" s="65"/>
      <c r="B119" s="53"/>
      <c r="C119" s="74"/>
      <c r="D119" s="74"/>
      <c r="E119" s="74"/>
      <c r="F119" s="74"/>
      <c r="G119" s="163"/>
      <c r="H119" s="274"/>
      <c r="I119" s="274"/>
      <c r="J119" s="274"/>
      <c r="K119" s="274"/>
      <c r="L119" s="163"/>
      <c r="M119" s="176"/>
      <c r="N119" s="176"/>
      <c r="O119" s="176"/>
      <c r="P119" s="176"/>
      <c r="Q119" s="176"/>
      <c r="R119" s="163"/>
      <c r="S119" s="176"/>
      <c r="T119" s="176"/>
      <c r="U119" s="176"/>
    </row>
    <row r="120" spans="1:22" s="34" customFormat="1" ht="12.95" customHeight="1">
      <c r="A120" s="65" t="s">
        <v>292</v>
      </c>
      <c r="B120" s="53"/>
      <c r="C120" s="74"/>
      <c r="D120" s="74"/>
      <c r="E120" s="74"/>
      <c r="F120" s="74"/>
      <c r="G120" s="163">
        <v>1235</v>
      </c>
      <c r="H120" s="274"/>
      <c r="I120" s="274"/>
      <c r="J120" s="274"/>
      <c r="K120" s="274"/>
      <c r="L120" s="163">
        <v>-1066</v>
      </c>
      <c r="M120" s="176">
        <v>300</v>
      </c>
      <c r="N120" s="176">
        <v>-1573</v>
      </c>
      <c r="O120" s="176">
        <v>177</v>
      </c>
      <c r="P120" s="176"/>
      <c r="Q120" s="176">
        <v>-87</v>
      </c>
      <c r="R120" s="163">
        <v>-1194</v>
      </c>
      <c r="S120" s="176">
        <v>332</v>
      </c>
      <c r="T120" s="176">
        <v>270</v>
      </c>
      <c r="U120" s="176">
        <v>26</v>
      </c>
      <c r="V120" s="310"/>
    </row>
    <row r="121" spans="1:22" s="34" customFormat="1" ht="12.95" customHeight="1">
      <c r="A121" s="65" t="s">
        <v>279</v>
      </c>
      <c r="B121" s="53"/>
      <c r="C121" s="74"/>
      <c r="D121" s="74"/>
      <c r="E121" s="74"/>
      <c r="F121" s="74"/>
      <c r="G121" s="163">
        <v>-14.44</v>
      </c>
      <c r="H121" s="176"/>
      <c r="I121" s="176"/>
      <c r="J121" s="176"/>
      <c r="K121" s="176"/>
      <c r="L121" s="163">
        <v>492.09000000000003</v>
      </c>
      <c r="M121" s="176">
        <v>-9.36</v>
      </c>
      <c r="N121" s="176">
        <v>-320.85000000000002</v>
      </c>
      <c r="O121" s="176">
        <v>30.26</v>
      </c>
      <c r="P121" s="176"/>
      <c r="Q121" s="176">
        <v>139.44</v>
      </c>
      <c r="R121" s="163">
        <v>-160.51</v>
      </c>
      <c r="S121" s="176">
        <v>-2.31</v>
      </c>
      <c r="T121" s="176">
        <v>-17.39</v>
      </c>
      <c r="U121" s="176">
        <v>-5.3900000000000006</v>
      </c>
    </row>
    <row r="122" spans="1:22" s="34" customFormat="1" ht="12.95" customHeight="1">
      <c r="A122" s="34" t="s">
        <v>294</v>
      </c>
      <c r="B122" s="53"/>
      <c r="G122" s="163">
        <v>87</v>
      </c>
      <c r="H122" s="175"/>
      <c r="I122" s="175"/>
      <c r="J122" s="176"/>
      <c r="K122" s="176"/>
      <c r="L122" s="163">
        <v>1561</v>
      </c>
      <c r="M122" s="66">
        <v>0</v>
      </c>
      <c r="N122" s="66">
        <v>0</v>
      </c>
      <c r="O122" s="72">
        <v>0</v>
      </c>
      <c r="P122" s="72"/>
      <c r="Q122" s="66">
        <v>0</v>
      </c>
      <c r="R122" s="60" t="s">
        <v>125</v>
      </c>
      <c r="S122" s="66">
        <v>0</v>
      </c>
      <c r="T122" s="66">
        <v>0</v>
      </c>
      <c r="U122" s="66">
        <v>0</v>
      </c>
    </row>
    <row r="123" spans="1:22" s="34" customFormat="1" ht="12.95" customHeight="1">
      <c r="A123" s="65" t="s">
        <v>287</v>
      </c>
      <c r="B123" s="53"/>
      <c r="C123" s="74"/>
      <c r="D123" s="74"/>
      <c r="E123" s="74"/>
      <c r="F123" s="74"/>
      <c r="G123" s="60" t="s">
        <v>125</v>
      </c>
      <c r="H123" s="175"/>
      <c r="I123" s="175"/>
      <c r="J123" s="175"/>
      <c r="K123" s="175"/>
      <c r="L123" s="60" t="s">
        <v>125</v>
      </c>
      <c r="M123" s="66">
        <v>0</v>
      </c>
      <c r="N123" s="176">
        <v>951</v>
      </c>
      <c r="O123" s="72">
        <v>0</v>
      </c>
      <c r="P123" s="72"/>
      <c r="Q123" s="66">
        <v>0</v>
      </c>
      <c r="R123" s="163">
        <v>951</v>
      </c>
      <c r="S123" s="66">
        <v>0</v>
      </c>
      <c r="T123" s="66">
        <v>0</v>
      </c>
      <c r="U123" s="66">
        <v>0</v>
      </c>
    </row>
    <row r="124" spans="1:22" s="34" customFormat="1" ht="12" customHeight="1">
      <c r="A124" s="85" t="s">
        <v>293</v>
      </c>
      <c r="B124" s="53"/>
      <c r="G124" s="60" t="s">
        <v>125</v>
      </c>
      <c r="H124" s="175"/>
      <c r="I124" s="175"/>
      <c r="J124" s="175"/>
      <c r="K124" s="175"/>
      <c r="L124" s="60" t="s">
        <v>125</v>
      </c>
      <c r="M124" s="66">
        <v>0</v>
      </c>
      <c r="N124" s="66">
        <v>0</v>
      </c>
      <c r="O124" s="72">
        <v>0</v>
      </c>
      <c r="P124" s="72"/>
      <c r="Q124" s="72">
        <v>150.92000000000002</v>
      </c>
      <c r="R124" s="163">
        <v>150.92000000000002</v>
      </c>
      <c r="S124" s="66">
        <v>0</v>
      </c>
      <c r="T124" s="66">
        <v>0</v>
      </c>
      <c r="U124" s="176">
        <v>282</v>
      </c>
    </row>
    <row r="125" spans="1:22" s="34" customFormat="1" ht="12" customHeight="1">
      <c r="A125" s="85" t="s">
        <v>383</v>
      </c>
      <c r="B125" s="53"/>
      <c r="G125" s="60" t="s">
        <v>125</v>
      </c>
      <c r="H125" s="175"/>
      <c r="I125" s="175"/>
      <c r="J125" s="175"/>
      <c r="K125" s="175"/>
      <c r="L125" s="60" t="s">
        <v>125</v>
      </c>
      <c r="M125" s="66">
        <v>0</v>
      </c>
      <c r="N125" s="66">
        <v>0</v>
      </c>
      <c r="O125" s="72"/>
      <c r="P125" s="72"/>
      <c r="Q125" s="72"/>
      <c r="R125" s="163"/>
      <c r="S125" s="66">
        <v>0</v>
      </c>
      <c r="T125" s="66">
        <v>0</v>
      </c>
      <c r="U125" s="176">
        <v>-14</v>
      </c>
    </row>
    <row r="126" spans="1:22" s="34" customFormat="1" ht="12.95" customHeight="1">
      <c r="A126" s="65" t="s">
        <v>277</v>
      </c>
      <c r="B126" s="53"/>
      <c r="C126" s="74"/>
      <c r="D126" s="74"/>
      <c r="E126" s="74"/>
      <c r="F126" s="74"/>
      <c r="G126" s="60" t="s">
        <v>125</v>
      </c>
      <c r="H126" s="275"/>
      <c r="I126" s="275"/>
      <c r="J126" s="275"/>
      <c r="K126" s="275"/>
      <c r="L126" s="60" t="s">
        <v>125</v>
      </c>
      <c r="M126" s="66">
        <v>0</v>
      </c>
      <c r="N126" s="176">
        <v>1166</v>
      </c>
      <c r="O126" s="72">
        <v>0</v>
      </c>
      <c r="P126" s="72"/>
      <c r="Q126" s="72">
        <v>0</v>
      </c>
      <c r="R126" s="163">
        <v>1166</v>
      </c>
      <c r="S126" s="66">
        <v>0</v>
      </c>
      <c r="T126" s="66">
        <v>0</v>
      </c>
      <c r="U126" s="66">
        <v>0</v>
      </c>
    </row>
    <row r="127" spans="1:22" s="34" customFormat="1" ht="11.25" customHeight="1">
      <c r="A127" s="65" t="s">
        <v>278</v>
      </c>
      <c r="B127" s="278" t="s">
        <v>36</v>
      </c>
      <c r="C127" s="3"/>
      <c r="D127" s="3"/>
      <c r="E127" s="3"/>
      <c r="F127" s="3"/>
      <c r="G127" s="242">
        <v>1307.56</v>
      </c>
      <c r="H127" s="277" t="s">
        <v>36</v>
      </c>
      <c r="I127" s="277" t="s">
        <v>36</v>
      </c>
      <c r="J127" s="277" t="s">
        <v>36</v>
      </c>
      <c r="K127" s="277" t="s">
        <v>36</v>
      </c>
      <c r="L127" s="242">
        <v>987.09</v>
      </c>
      <c r="M127" s="177">
        <v>290.64</v>
      </c>
      <c r="N127" s="177">
        <v>223.15000000000009</v>
      </c>
      <c r="O127" s="177">
        <v>207.26</v>
      </c>
      <c r="P127" s="177"/>
      <c r="Q127" s="177">
        <v>203.36</v>
      </c>
      <c r="R127" s="242">
        <v>913.41000000000008</v>
      </c>
      <c r="S127" s="177">
        <v>329.69</v>
      </c>
      <c r="T127" s="177">
        <v>252.61</v>
      </c>
      <c r="U127" s="177">
        <v>288.61</v>
      </c>
    </row>
    <row r="128" spans="1:22" ht="3" customHeight="1">
      <c r="A128" s="42"/>
      <c r="B128" s="43"/>
      <c r="C128" s="43"/>
      <c r="D128" s="43"/>
      <c r="E128" s="43"/>
      <c r="F128" s="43"/>
      <c r="G128" s="43"/>
      <c r="H128" s="276"/>
      <c r="I128" s="276"/>
      <c r="J128" s="276"/>
      <c r="K128" s="276"/>
      <c r="L128" s="43"/>
      <c r="M128" s="43"/>
      <c r="N128" s="43"/>
      <c r="O128" s="43"/>
      <c r="P128" s="43"/>
      <c r="Q128" s="43"/>
      <c r="R128" s="43"/>
      <c r="S128" s="43"/>
      <c r="T128" s="43"/>
      <c r="U128" s="43"/>
    </row>
    <row r="129" spans="1:21" ht="3" customHeight="1">
      <c r="A129" s="42"/>
      <c r="B129" s="43"/>
      <c r="C129" s="43"/>
      <c r="D129" s="43"/>
      <c r="E129" s="43"/>
      <c r="F129" s="43"/>
      <c r="G129" s="43"/>
      <c r="H129" s="43"/>
      <c r="I129" s="43"/>
      <c r="J129" s="43"/>
      <c r="K129" s="43"/>
      <c r="L129" s="43"/>
      <c r="M129" s="43"/>
      <c r="N129" s="43"/>
      <c r="O129" s="43"/>
      <c r="P129" s="43"/>
      <c r="Q129" s="43"/>
      <c r="R129" s="43"/>
      <c r="S129" s="43"/>
      <c r="T129" s="43"/>
      <c r="U129" s="43"/>
    </row>
    <row r="130" spans="1:21" ht="3" customHeight="1">
      <c r="A130" s="42"/>
      <c r="B130" s="43"/>
      <c r="C130" s="43"/>
      <c r="D130" s="43"/>
      <c r="E130" s="43"/>
      <c r="F130" s="43"/>
      <c r="G130" s="43"/>
      <c r="H130" s="43"/>
      <c r="I130" s="43"/>
      <c r="J130" s="43"/>
      <c r="K130" s="43"/>
      <c r="L130" s="43"/>
      <c r="M130" s="43"/>
      <c r="N130" s="43"/>
      <c r="O130" s="43"/>
      <c r="P130" s="43"/>
      <c r="Q130" s="43"/>
      <c r="R130" s="43"/>
      <c r="S130" s="43"/>
      <c r="T130" s="43"/>
      <c r="U130" s="43"/>
    </row>
    <row r="131" spans="1:21" ht="18" customHeight="1">
      <c r="A131" s="33" t="s">
        <v>80</v>
      </c>
      <c r="B131" s="20"/>
      <c r="C131" s="20"/>
      <c r="D131" s="20"/>
      <c r="E131" s="20"/>
      <c r="F131" s="20"/>
      <c r="G131" s="20"/>
      <c r="H131" s="20"/>
      <c r="I131" s="20"/>
      <c r="J131" s="20"/>
      <c r="K131" s="20"/>
      <c r="L131" s="20"/>
      <c r="M131" s="20"/>
      <c r="N131" s="20"/>
      <c r="O131" s="20"/>
      <c r="P131" s="20"/>
      <c r="Q131" s="20"/>
      <c r="R131" s="20"/>
      <c r="S131" s="20"/>
      <c r="T131" s="20"/>
      <c r="U131" s="20"/>
    </row>
    <row r="132" spans="1:21" ht="15" customHeight="1">
      <c r="A132" s="38" t="s">
        <v>208</v>
      </c>
      <c r="B132" s="39"/>
      <c r="C132" s="47"/>
      <c r="D132" s="47"/>
      <c r="E132" s="47"/>
      <c r="F132" s="47"/>
      <c r="G132" s="39"/>
      <c r="H132" s="47"/>
      <c r="I132" s="47"/>
      <c r="J132" s="47"/>
      <c r="K132" s="47"/>
      <c r="L132" s="39"/>
      <c r="M132" s="47"/>
      <c r="N132" s="47"/>
      <c r="O132" s="47"/>
      <c r="P132" s="47"/>
      <c r="Q132" s="47"/>
      <c r="R132" s="39"/>
      <c r="S132" s="47"/>
      <c r="T132" s="47"/>
      <c r="U132" s="47"/>
    </row>
    <row r="133" spans="1:21" ht="15" customHeight="1">
      <c r="A133" s="65" t="s">
        <v>179</v>
      </c>
      <c r="B133" s="163">
        <v>648</v>
      </c>
      <c r="C133" s="144">
        <v>792</v>
      </c>
      <c r="D133" s="144">
        <v>1854</v>
      </c>
      <c r="E133" s="144">
        <v>2471</v>
      </c>
      <c r="F133" s="144">
        <v>2181</v>
      </c>
      <c r="G133" s="163">
        <v>2181</v>
      </c>
      <c r="H133" s="144">
        <v>1826</v>
      </c>
      <c r="I133" s="144">
        <v>923</v>
      </c>
      <c r="J133" s="144">
        <v>1408</v>
      </c>
      <c r="K133" s="144">
        <v>890</v>
      </c>
      <c r="L133" s="163">
        <v>890</v>
      </c>
      <c r="M133" s="144">
        <v>1265</v>
      </c>
      <c r="N133" s="144">
        <v>971</v>
      </c>
      <c r="O133" s="144">
        <v>639</v>
      </c>
      <c r="P133" s="144"/>
      <c r="Q133" s="144">
        <v>400</v>
      </c>
      <c r="R133" s="163">
        <v>400</v>
      </c>
      <c r="S133" s="144">
        <v>927</v>
      </c>
      <c r="T133" s="144">
        <v>708</v>
      </c>
      <c r="U133" s="144">
        <v>897</v>
      </c>
    </row>
    <row r="134" spans="1:21" ht="15" customHeight="1">
      <c r="A134" s="65" t="s">
        <v>180</v>
      </c>
      <c r="B134" s="163">
        <v>586</v>
      </c>
      <c r="C134" s="144">
        <v>578</v>
      </c>
      <c r="D134" s="144">
        <v>19</v>
      </c>
      <c r="E134" s="144">
        <v>94</v>
      </c>
      <c r="F134" s="144">
        <v>289</v>
      </c>
      <c r="G134" s="163">
        <v>289</v>
      </c>
      <c r="H134" s="144">
        <v>1390</v>
      </c>
      <c r="I134" s="144">
        <v>1676</v>
      </c>
      <c r="J134" s="144">
        <v>1517</v>
      </c>
      <c r="K134" s="144">
        <v>1404</v>
      </c>
      <c r="L134" s="163">
        <v>1404</v>
      </c>
      <c r="M134" s="144">
        <v>1347</v>
      </c>
      <c r="N134" s="144">
        <v>1944</v>
      </c>
      <c r="O134" s="144">
        <v>1750</v>
      </c>
      <c r="P134" s="144"/>
      <c r="Q134" s="144">
        <v>1195</v>
      </c>
      <c r="R134" s="163">
        <v>1195</v>
      </c>
      <c r="S134" s="144">
        <v>1114</v>
      </c>
      <c r="T134" s="144">
        <v>1221</v>
      </c>
      <c r="U134" s="144">
        <v>1306</v>
      </c>
    </row>
    <row r="135" spans="1:21" ht="15" customHeight="1">
      <c r="A135" s="65" t="s">
        <v>181</v>
      </c>
      <c r="B135" s="163">
        <v>2000</v>
      </c>
      <c r="C135" s="144">
        <v>1976</v>
      </c>
      <c r="D135" s="144">
        <v>1991</v>
      </c>
      <c r="E135" s="144">
        <v>1948</v>
      </c>
      <c r="F135" s="144">
        <v>1915</v>
      </c>
      <c r="G135" s="163">
        <v>1915</v>
      </c>
      <c r="H135" s="144">
        <v>1827</v>
      </c>
      <c r="I135" s="144">
        <v>1822</v>
      </c>
      <c r="J135" s="144">
        <v>1792</v>
      </c>
      <c r="K135" s="144">
        <v>1773</v>
      </c>
      <c r="L135" s="163">
        <v>1773</v>
      </c>
      <c r="M135" s="144">
        <v>1760</v>
      </c>
      <c r="N135" s="144">
        <v>1744</v>
      </c>
      <c r="O135" s="144">
        <v>1727</v>
      </c>
      <c r="P135" s="144"/>
      <c r="Q135" s="144">
        <v>1677</v>
      </c>
      <c r="R135" s="163">
        <v>1677</v>
      </c>
      <c r="S135" s="144">
        <v>1680</v>
      </c>
      <c r="T135" s="144">
        <v>1701</v>
      </c>
      <c r="U135" s="144">
        <v>1692</v>
      </c>
    </row>
    <row r="136" spans="1:21" ht="15" customHeight="1">
      <c r="A136" s="65" t="s">
        <v>182</v>
      </c>
      <c r="B136" s="163">
        <v>219</v>
      </c>
      <c r="C136" s="144">
        <v>297</v>
      </c>
      <c r="D136" s="144">
        <v>347</v>
      </c>
      <c r="E136" s="144">
        <v>294</v>
      </c>
      <c r="F136" s="144">
        <v>270</v>
      </c>
      <c r="G136" s="163">
        <v>270</v>
      </c>
      <c r="H136" s="144">
        <v>306</v>
      </c>
      <c r="I136" s="144">
        <v>288</v>
      </c>
      <c r="J136" s="144">
        <v>292</v>
      </c>
      <c r="K136" s="144">
        <v>267</v>
      </c>
      <c r="L136" s="163">
        <v>267</v>
      </c>
      <c r="M136" s="144">
        <v>279</v>
      </c>
      <c r="N136" s="144">
        <v>288</v>
      </c>
      <c r="O136" s="144">
        <v>341</v>
      </c>
      <c r="P136" s="144"/>
      <c r="Q136" s="144">
        <v>342</v>
      </c>
      <c r="R136" s="163">
        <v>342</v>
      </c>
      <c r="S136" s="144">
        <v>319</v>
      </c>
      <c r="T136" s="144">
        <v>303</v>
      </c>
      <c r="U136" s="144">
        <v>332</v>
      </c>
    </row>
    <row r="137" spans="1:21" ht="15" customHeight="1">
      <c r="A137" s="65" t="s">
        <v>183</v>
      </c>
      <c r="B137" s="202" t="s">
        <v>125</v>
      </c>
      <c r="C137" s="143">
        <v>35</v>
      </c>
      <c r="D137" s="144">
        <v>56</v>
      </c>
      <c r="E137" s="144">
        <v>43</v>
      </c>
      <c r="F137" s="144">
        <v>43</v>
      </c>
      <c r="G137" s="163">
        <v>43</v>
      </c>
      <c r="H137" s="143">
        <v>25</v>
      </c>
      <c r="I137" s="144">
        <v>25</v>
      </c>
      <c r="J137" s="144">
        <v>20</v>
      </c>
      <c r="K137" s="143" t="s">
        <v>125</v>
      </c>
      <c r="L137" s="202" t="s">
        <v>125</v>
      </c>
      <c r="M137" s="143" t="s">
        <v>125</v>
      </c>
      <c r="N137" s="143" t="s">
        <v>125</v>
      </c>
      <c r="O137" s="143" t="s">
        <v>125</v>
      </c>
      <c r="P137" s="143"/>
      <c r="Q137" s="143" t="s">
        <v>125</v>
      </c>
      <c r="R137" s="202" t="s">
        <v>125</v>
      </c>
      <c r="S137" s="143" t="s">
        <v>125</v>
      </c>
      <c r="T137" s="143" t="s">
        <v>125</v>
      </c>
      <c r="U137" s="143" t="s">
        <v>125</v>
      </c>
    </row>
    <row r="138" spans="1:21" ht="15" customHeight="1">
      <c r="A138" s="65" t="s">
        <v>184</v>
      </c>
      <c r="B138" s="163">
        <v>106</v>
      </c>
      <c r="C138" s="144">
        <v>114</v>
      </c>
      <c r="D138" s="144">
        <v>105</v>
      </c>
      <c r="E138" s="144">
        <v>101</v>
      </c>
      <c r="F138" s="144">
        <v>125</v>
      </c>
      <c r="G138" s="163">
        <v>125</v>
      </c>
      <c r="H138" s="144">
        <v>130</v>
      </c>
      <c r="I138" s="144">
        <v>96</v>
      </c>
      <c r="J138" s="144">
        <v>86</v>
      </c>
      <c r="K138" s="144">
        <v>97</v>
      </c>
      <c r="L138" s="163">
        <v>97</v>
      </c>
      <c r="M138" s="144">
        <v>102</v>
      </c>
      <c r="N138" s="144">
        <v>100</v>
      </c>
      <c r="O138" s="144">
        <v>94</v>
      </c>
      <c r="P138" s="144"/>
      <c r="Q138" s="144">
        <v>96</v>
      </c>
      <c r="R138" s="163">
        <v>96</v>
      </c>
      <c r="S138" s="144">
        <v>112</v>
      </c>
      <c r="T138" s="144">
        <v>110</v>
      </c>
      <c r="U138" s="144">
        <v>96</v>
      </c>
    </row>
    <row r="139" spans="1:21" ht="15" customHeight="1">
      <c r="A139" s="65" t="s">
        <v>280</v>
      </c>
      <c r="B139" s="163"/>
      <c r="C139" s="163"/>
      <c r="D139" s="163"/>
      <c r="E139" s="163"/>
      <c r="F139" s="163"/>
      <c r="G139" s="163"/>
      <c r="L139" s="202" t="s">
        <v>125</v>
      </c>
      <c r="M139" s="143" t="s">
        <v>125</v>
      </c>
      <c r="N139" s="143" t="s">
        <v>125</v>
      </c>
      <c r="O139" s="143" t="s">
        <v>125</v>
      </c>
      <c r="P139" s="143"/>
      <c r="Q139" s="143">
        <v>43</v>
      </c>
      <c r="R139" s="202">
        <v>43</v>
      </c>
      <c r="S139" s="143">
        <v>45</v>
      </c>
      <c r="T139" s="143">
        <v>46</v>
      </c>
      <c r="U139" s="143">
        <v>46</v>
      </c>
    </row>
    <row r="140" spans="1:21" ht="15" customHeight="1">
      <c r="A140" s="38" t="s">
        <v>185</v>
      </c>
      <c r="B140" s="201">
        <f t="shared" ref="B140:F140" si="3">SUM(B133:B138)</f>
        <v>3559</v>
      </c>
      <c r="C140" s="201">
        <f t="shared" si="3"/>
        <v>3792</v>
      </c>
      <c r="D140" s="201">
        <f t="shared" si="3"/>
        <v>4372</v>
      </c>
      <c r="E140" s="201">
        <f t="shared" si="3"/>
        <v>4951</v>
      </c>
      <c r="F140" s="201">
        <f t="shared" si="3"/>
        <v>4823</v>
      </c>
      <c r="G140" s="201">
        <v>4823</v>
      </c>
      <c r="H140" s="201">
        <v>5504</v>
      </c>
      <c r="I140" s="201">
        <v>4830</v>
      </c>
      <c r="J140" s="201">
        <v>5115</v>
      </c>
      <c r="K140" s="201">
        <v>4431</v>
      </c>
      <c r="L140" s="201">
        <v>4431</v>
      </c>
      <c r="M140" s="201">
        <v>4753</v>
      </c>
      <c r="N140" s="201">
        <v>5047</v>
      </c>
      <c r="O140" s="201">
        <v>4551</v>
      </c>
      <c r="P140" s="201"/>
      <c r="Q140" s="201">
        <v>3753</v>
      </c>
      <c r="R140" s="201">
        <v>3753</v>
      </c>
      <c r="S140" s="201">
        <v>4197</v>
      </c>
      <c r="T140" s="201">
        <v>4089</v>
      </c>
      <c r="U140" s="201">
        <v>4369</v>
      </c>
    </row>
    <row r="141" spans="1:21" ht="15" customHeight="1">
      <c r="A141" s="65" t="s">
        <v>186</v>
      </c>
      <c r="B141" s="163">
        <v>644</v>
      </c>
      <c r="C141" s="144">
        <v>595</v>
      </c>
      <c r="D141" s="144">
        <v>507</v>
      </c>
      <c r="E141" s="144">
        <v>520</v>
      </c>
      <c r="F141" s="144">
        <v>493</v>
      </c>
      <c r="G141" s="163">
        <v>493</v>
      </c>
      <c r="H141" s="144">
        <v>466</v>
      </c>
      <c r="I141" s="144">
        <v>447</v>
      </c>
      <c r="J141" s="144">
        <v>423</v>
      </c>
      <c r="K141" s="144">
        <v>470</v>
      </c>
      <c r="L141" s="163">
        <v>470</v>
      </c>
      <c r="M141" s="144">
        <v>511</v>
      </c>
      <c r="N141" s="144">
        <v>535</v>
      </c>
      <c r="O141" s="144">
        <v>442</v>
      </c>
      <c r="P141" s="144"/>
      <c r="Q141" s="144">
        <v>477</v>
      </c>
      <c r="R141" s="163">
        <v>477</v>
      </c>
      <c r="S141" s="144">
        <v>476</v>
      </c>
      <c r="T141" s="144">
        <v>454</v>
      </c>
      <c r="U141" s="144">
        <v>525</v>
      </c>
    </row>
    <row r="142" spans="1:21" ht="15" customHeight="1">
      <c r="A142" s="65" t="s">
        <v>187</v>
      </c>
      <c r="B142" s="163">
        <v>432</v>
      </c>
      <c r="C142" s="144">
        <v>438</v>
      </c>
      <c r="D142" s="144">
        <v>456</v>
      </c>
      <c r="E142" s="144">
        <v>457</v>
      </c>
      <c r="F142" s="144">
        <v>454</v>
      </c>
      <c r="G142" s="163">
        <v>454</v>
      </c>
      <c r="H142" s="144">
        <v>451</v>
      </c>
      <c r="I142" s="144">
        <v>467</v>
      </c>
      <c r="J142" s="144">
        <v>470</v>
      </c>
      <c r="K142" s="144">
        <v>60</v>
      </c>
      <c r="L142" s="163">
        <v>60</v>
      </c>
      <c r="M142" s="144">
        <v>69</v>
      </c>
      <c r="N142" s="144">
        <v>59</v>
      </c>
      <c r="O142" s="144">
        <v>63</v>
      </c>
      <c r="P142" s="144"/>
      <c r="Q142" s="144">
        <v>59</v>
      </c>
      <c r="R142" s="163">
        <v>59</v>
      </c>
      <c r="S142" s="144">
        <v>65</v>
      </c>
      <c r="T142" s="144">
        <v>65</v>
      </c>
      <c r="U142" s="144">
        <v>67</v>
      </c>
    </row>
    <row r="143" spans="1:21" ht="15" customHeight="1">
      <c r="A143" s="65" t="s">
        <v>221</v>
      </c>
      <c r="B143" s="202" t="s">
        <v>125</v>
      </c>
      <c r="C143" s="143" t="s">
        <v>125</v>
      </c>
      <c r="D143" s="143" t="s">
        <v>125</v>
      </c>
      <c r="E143" s="143" t="s">
        <v>125</v>
      </c>
      <c r="F143" s="143" t="s">
        <v>125</v>
      </c>
      <c r="G143" s="202" t="s">
        <v>125</v>
      </c>
      <c r="H143" s="144">
        <v>1417</v>
      </c>
      <c r="I143" s="144">
        <v>1424</v>
      </c>
      <c r="J143" s="144">
        <v>1434</v>
      </c>
      <c r="K143" s="144">
        <v>1504</v>
      </c>
      <c r="L143" s="163">
        <v>1504</v>
      </c>
      <c r="M143" s="144">
        <v>1444</v>
      </c>
      <c r="N143" s="144">
        <v>1394</v>
      </c>
      <c r="O143" s="144">
        <v>1361</v>
      </c>
      <c r="P143" s="144"/>
      <c r="Q143" s="144">
        <v>1308</v>
      </c>
      <c r="R143" s="163">
        <v>1308</v>
      </c>
      <c r="S143" s="144">
        <v>1378</v>
      </c>
      <c r="T143" s="144">
        <v>1314</v>
      </c>
      <c r="U143" s="144">
        <v>1276</v>
      </c>
    </row>
    <row r="144" spans="1:21" ht="15" customHeight="1">
      <c r="A144" s="65" t="s">
        <v>188</v>
      </c>
      <c r="B144" s="163">
        <v>6876</v>
      </c>
      <c r="C144" s="144">
        <v>6886</v>
      </c>
      <c r="D144" s="144">
        <v>6868</v>
      </c>
      <c r="E144" s="144">
        <v>6817</v>
      </c>
      <c r="F144" s="144">
        <v>6798</v>
      </c>
      <c r="G144" s="163">
        <v>6798</v>
      </c>
      <c r="H144" s="144">
        <v>6782</v>
      </c>
      <c r="I144" s="144">
        <v>6811</v>
      </c>
      <c r="J144" s="144">
        <v>6789</v>
      </c>
      <c r="K144" s="144">
        <v>6214</v>
      </c>
      <c r="L144" s="163">
        <v>6214</v>
      </c>
      <c r="M144" s="144">
        <v>6215</v>
      </c>
      <c r="N144" s="144">
        <v>6245</v>
      </c>
      <c r="O144" s="144">
        <v>6217</v>
      </c>
      <c r="P144" s="144"/>
      <c r="Q144" s="144">
        <v>6039</v>
      </c>
      <c r="R144" s="163">
        <v>6039</v>
      </c>
      <c r="S144" s="144">
        <v>6127</v>
      </c>
      <c r="T144" s="144">
        <v>6130</v>
      </c>
      <c r="U144" s="144">
        <v>6069</v>
      </c>
    </row>
    <row r="145" spans="1:21" ht="15" customHeight="1">
      <c r="A145" s="65" t="s">
        <v>189</v>
      </c>
      <c r="B145" s="163">
        <v>3047</v>
      </c>
      <c r="C145" s="144">
        <v>2986</v>
      </c>
      <c r="D145" s="144">
        <v>2943</v>
      </c>
      <c r="E145" s="144">
        <v>2894</v>
      </c>
      <c r="F145" s="144">
        <v>2768</v>
      </c>
      <c r="G145" s="163">
        <v>2768</v>
      </c>
      <c r="H145" s="144">
        <v>2728</v>
      </c>
      <c r="I145" s="144">
        <v>2687</v>
      </c>
      <c r="J145" s="144">
        <v>2627</v>
      </c>
      <c r="K145" s="144">
        <v>1919</v>
      </c>
      <c r="L145" s="163">
        <v>1919</v>
      </c>
      <c r="M145" s="144">
        <v>1923</v>
      </c>
      <c r="N145" s="144">
        <v>977</v>
      </c>
      <c r="O145" s="144">
        <v>968</v>
      </c>
      <c r="P145" s="144"/>
      <c r="Q145" s="144">
        <v>916</v>
      </c>
      <c r="R145" s="163">
        <v>916</v>
      </c>
      <c r="S145" s="144">
        <v>934</v>
      </c>
      <c r="T145" s="144">
        <v>951</v>
      </c>
      <c r="U145" s="144">
        <v>952</v>
      </c>
    </row>
    <row r="146" spans="1:21" ht="15" customHeight="1">
      <c r="A146" s="65" t="s">
        <v>190</v>
      </c>
      <c r="B146" s="163">
        <v>1007</v>
      </c>
      <c r="C146" s="144">
        <v>1008</v>
      </c>
      <c r="D146" s="144">
        <v>1015</v>
      </c>
      <c r="E146" s="144">
        <v>1014</v>
      </c>
      <c r="F146" s="144">
        <v>1019</v>
      </c>
      <c r="G146" s="163">
        <v>1019</v>
      </c>
      <c r="H146" s="144">
        <v>1027</v>
      </c>
      <c r="I146" s="144">
        <v>1035</v>
      </c>
      <c r="J146" s="144">
        <v>1041</v>
      </c>
      <c r="K146" s="144">
        <v>1205</v>
      </c>
      <c r="L146" s="163">
        <v>1205</v>
      </c>
      <c r="M146" s="144">
        <v>1193</v>
      </c>
      <c r="N146" s="144">
        <v>12</v>
      </c>
      <c r="O146" s="144">
        <v>18</v>
      </c>
      <c r="P146" s="144"/>
      <c r="Q146" s="144">
        <v>81</v>
      </c>
      <c r="R146" s="163">
        <v>81</v>
      </c>
      <c r="S146" s="144">
        <v>40</v>
      </c>
      <c r="T146" s="144">
        <v>37</v>
      </c>
      <c r="U146" s="144">
        <v>53</v>
      </c>
    </row>
    <row r="147" spans="1:21" ht="15" customHeight="1">
      <c r="A147" s="65" t="s">
        <v>191</v>
      </c>
      <c r="B147" s="163">
        <v>382</v>
      </c>
      <c r="C147" s="144">
        <v>429</v>
      </c>
      <c r="D147" s="144">
        <v>457</v>
      </c>
      <c r="E147" s="144">
        <v>489</v>
      </c>
      <c r="F147" s="144">
        <v>494</v>
      </c>
      <c r="G147" s="163">
        <v>494</v>
      </c>
      <c r="H147" s="144">
        <v>547</v>
      </c>
      <c r="I147" s="144">
        <v>530</v>
      </c>
      <c r="J147" s="144">
        <v>519</v>
      </c>
      <c r="K147" s="144">
        <v>462</v>
      </c>
      <c r="L147" s="163">
        <v>462</v>
      </c>
      <c r="M147" s="144">
        <v>463</v>
      </c>
      <c r="N147" s="144">
        <v>465</v>
      </c>
      <c r="O147" s="144">
        <v>477</v>
      </c>
      <c r="P147" s="144"/>
      <c r="Q147" s="144">
        <v>358</v>
      </c>
      <c r="R147" s="163">
        <v>358</v>
      </c>
      <c r="S147" s="144">
        <v>386</v>
      </c>
      <c r="T147" s="144">
        <v>381</v>
      </c>
      <c r="U147" s="144">
        <v>233</v>
      </c>
    </row>
    <row r="148" spans="1:21" ht="15" customHeight="1">
      <c r="A148" s="65" t="s">
        <v>226</v>
      </c>
      <c r="B148" s="202" t="s">
        <v>125</v>
      </c>
      <c r="C148" s="143" t="s">
        <v>125</v>
      </c>
      <c r="D148" s="143" t="s">
        <v>125</v>
      </c>
      <c r="E148" s="143" t="s">
        <v>125</v>
      </c>
      <c r="F148" s="143" t="s">
        <v>125</v>
      </c>
      <c r="G148" s="202" t="s">
        <v>125</v>
      </c>
      <c r="H148" s="143" t="s">
        <v>125</v>
      </c>
      <c r="I148" s="144">
        <v>130</v>
      </c>
      <c r="J148" s="144">
        <v>140</v>
      </c>
      <c r="K148" s="144">
        <v>58</v>
      </c>
      <c r="L148" s="163">
        <v>58</v>
      </c>
      <c r="M148" s="144">
        <v>58</v>
      </c>
      <c r="N148" s="143" t="s">
        <v>125</v>
      </c>
      <c r="O148" s="143" t="s">
        <v>125</v>
      </c>
      <c r="P148" s="143"/>
      <c r="Q148" s="143" t="s">
        <v>125</v>
      </c>
      <c r="R148" s="202" t="s">
        <v>125</v>
      </c>
      <c r="S148" s="143" t="s">
        <v>125</v>
      </c>
      <c r="T148" s="143" t="s">
        <v>125</v>
      </c>
      <c r="U148" s="143" t="s">
        <v>125</v>
      </c>
    </row>
    <row r="149" spans="1:21" ht="15" customHeight="1">
      <c r="A149" s="38" t="s">
        <v>192</v>
      </c>
      <c r="B149" s="201">
        <f>SUM(B141:B148)</f>
        <v>12388</v>
      </c>
      <c r="C149" s="201">
        <f t="shared" ref="C149:D149" si="4">SUM(C141:C148)</f>
        <v>12342</v>
      </c>
      <c r="D149" s="201">
        <f t="shared" si="4"/>
        <v>12246</v>
      </c>
      <c r="E149" s="201">
        <f>SUM(E141:E148)</f>
        <v>12191</v>
      </c>
      <c r="F149" s="201">
        <f>SUM(F141:F148)</f>
        <v>12026</v>
      </c>
      <c r="G149" s="201">
        <v>12026</v>
      </c>
      <c r="H149" s="201">
        <v>13418</v>
      </c>
      <c r="I149" s="201">
        <v>13531</v>
      </c>
      <c r="J149" s="201">
        <v>13443</v>
      </c>
      <c r="K149" s="201">
        <v>11892</v>
      </c>
      <c r="L149" s="201">
        <v>11892</v>
      </c>
      <c r="M149" s="201">
        <v>11876</v>
      </c>
      <c r="N149" s="201">
        <v>9687</v>
      </c>
      <c r="O149" s="201">
        <v>9546</v>
      </c>
      <c r="P149" s="201"/>
      <c r="Q149" s="201">
        <v>9238</v>
      </c>
      <c r="R149" s="201">
        <v>9238</v>
      </c>
      <c r="S149" s="201">
        <v>9406</v>
      </c>
      <c r="T149" s="201">
        <v>9332</v>
      </c>
      <c r="U149" s="201">
        <v>9175</v>
      </c>
    </row>
    <row r="150" spans="1:21" ht="15" customHeight="1">
      <c r="A150" s="38" t="s">
        <v>193</v>
      </c>
      <c r="B150" s="201">
        <f>B149+B140</f>
        <v>15947</v>
      </c>
      <c r="C150" s="201">
        <f t="shared" ref="C150:D150" si="5">C149+C140</f>
        <v>16134</v>
      </c>
      <c r="D150" s="201">
        <f t="shared" si="5"/>
        <v>16618</v>
      </c>
      <c r="E150" s="201">
        <f>E149+E140</f>
        <v>17142</v>
      </c>
      <c r="F150" s="201">
        <f>F149+F140</f>
        <v>16849</v>
      </c>
      <c r="G150" s="201">
        <v>16849</v>
      </c>
      <c r="H150" s="201">
        <v>18922</v>
      </c>
      <c r="I150" s="201">
        <v>18361</v>
      </c>
      <c r="J150" s="201">
        <v>18558</v>
      </c>
      <c r="K150" s="201">
        <v>16323</v>
      </c>
      <c r="L150" s="201">
        <v>16323</v>
      </c>
      <c r="M150" s="201">
        <v>16629</v>
      </c>
      <c r="N150" s="201">
        <v>14734</v>
      </c>
      <c r="O150" s="201">
        <v>14097</v>
      </c>
      <c r="P150" s="201"/>
      <c r="Q150" s="201">
        <v>12991</v>
      </c>
      <c r="R150" s="201">
        <v>12991</v>
      </c>
      <c r="S150" s="201">
        <v>13603</v>
      </c>
      <c r="T150" s="201">
        <v>13421</v>
      </c>
      <c r="U150" s="201">
        <v>13544</v>
      </c>
    </row>
    <row r="151" spans="1:21" ht="15" customHeight="1">
      <c r="A151" s="65" t="s">
        <v>194</v>
      </c>
      <c r="B151" s="163">
        <v>1825</v>
      </c>
      <c r="C151" s="144">
        <v>1594</v>
      </c>
      <c r="D151" s="144">
        <v>958</v>
      </c>
      <c r="E151" s="144">
        <v>555</v>
      </c>
      <c r="F151" s="144">
        <v>1632</v>
      </c>
      <c r="G151" s="163">
        <v>1632</v>
      </c>
      <c r="H151" s="144">
        <v>1609</v>
      </c>
      <c r="I151" s="144">
        <v>1796</v>
      </c>
      <c r="J151" s="144">
        <v>1798</v>
      </c>
      <c r="K151" s="144">
        <v>1542</v>
      </c>
      <c r="L151" s="163">
        <v>1542</v>
      </c>
      <c r="M151" s="144">
        <v>1538</v>
      </c>
      <c r="N151" s="144">
        <v>1625</v>
      </c>
      <c r="O151" s="144">
        <v>1126</v>
      </c>
      <c r="P151" s="144"/>
      <c r="Q151" s="144">
        <v>1007</v>
      </c>
      <c r="R151" s="163">
        <v>1007</v>
      </c>
      <c r="S151" s="144">
        <v>1002</v>
      </c>
      <c r="T151" s="144">
        <v>955</v>
      </c>
      <c r="U151" s="144">
        <v>957</v>
      </c>
    </row>
    <row r="152" spans="1:21" ht="15" customHeight="1">
      <c r="A152" s="65" t="s">
        <v>220</v>
      </c>
      <c r="B152" s="202" t="s">
        <v>125</v>
      </c>
      <c r="C152" s="143" t="s">
        <v>125</v>
      </c>
      <c r="D152" s="143" t="s">
        <v>125</v>
      </c>
      <c r="E152" s="143" t="s">
        <v>125</v>
      </c>
      <c r="F152" s="143" t="s">
        <v>125</v>
      </c>
      <c r="G152" s="202" t="s">
        <v>125</v>
      </c>
      <c r="H152" s="144">
        <v>428</v>
      </c>
      <c r="I152" s="144">
        <v>417</v>
      </c>
      <c r="J152" s="144">
        <v>443</v>
      </c>
      <c r="K152" s="144">
        <v>445</v>
      </c>
      <c r="L152" s="163">
        <v>445</v>
      </c>
      <c r="M152" s="144">
        <v>422</v>
      </c>
      <c r="N152" s="144">
        <v>434</v>
      </c>
      <c r="O152" s="144">
        <v>427</v>
      </c>
      <c r="P152" s="144"/>
      <c r="Q152" s="144">
        <v>416</v>
      </c>
      <c r="R152" s="163">
        <v>416</v>
      </c>
      <c r="S152" s="144">
        <v>415</v>
      </c>
      <c r="T152" s="144">
        <v>399</v>
      </c>
      <c r="U152" s="144">
        <v>387</v>
      </c>
    </row>
    <row r="153" spans="1:21" ht="15" customHeight="1">
      <c r="A153" s="65" t="s">
        <v>195</v>
      </c>
      <c r="B153" s="163">
        <v>1610</v>
      </c>
      <c r="C153" s="144">
        <v>1705</v>
      </c>
      <c r="D153" s="144">
        <v>1608</v>
      </c>
      <c r="E153" s="144">
        <v>1807</v>
      </c>
      <c r="F153" s="144">
        <v>1699</v>
      </c>
      <c r="G153" s="163">
        <v>1699</v>
      </c>
      <c r="H153" s="144">
        <v>1820</v>
      </c>
      <c r="I153" s="144">
        <v>1583</v>
      </c>
      <c r="J153" s="144">
        <v>1602</v>
      </c>
      <c r="K153" s="144">
        <v>1690</v>
      </c>
      <c r="L153" s="163">
        <v>1690</v>
      </c>
      <c r="M153" s="144">
        <v>1845</v>
      </c>
      <c r="N153" s="144">
        <v>1427</v>
      </c>
      <c r="O153" s="144">
        <v>1681</v>
      </c>
      <c r="P153" s="144"/>
      <c r="Q153" s="144">
        <v>1614</v>
      </c>
      <c r="R153" s="163">
        <v>1614</v>
      </c>
      <c r="S153" s="144">
        <v>1611</v>
      </c>
      <c r="T153" s="144">
        <v>1348</v>
      </c>
      <c r="U153" s="144">
        <v>1669</v>
      </c>
    </row>
    <row r="154" spans="1:21" ht="15" customHeight="1">
      <c r="A154" s="65" t="s">
        <v>196</v>
      </c>
      <c r="B154" s="163">
        <v>104</v>
      </c>
      <c r="C154" s="144">
        <v>112</v>
      </c>
      <c r="D154" s="144">
        <v>112</v>
      </c>
      <c r="E154" s="144">
        <v>118</v>
      </c>
      <c r="F154" s="144">
        <v>152</v>
      </c>
      <c r="G154" s="163">
        <v>152</v>
      </c>
      <c r="H154" s="144">
        <v>43</v>
      </c>
      <c r="I154" s="143" t="s">
        <v>125</v>
      </c>
      <c r="J154" s="144">
        <v>9</v>
      </c>
      <c r="K154" s="143" t="s">
        <v>125</v>
      </c>
      <c r="L154" s="202" t="s">
        <v>125</v>
      </c>
      <c r="M154" s="144">
        <v>10</v>
      </c>
      <c r="N154" s="144">
        <v>20</v>
      </c>
      <c r="O154" s="144">
        <v>15</v>
      </c>
      <c r="P154" s="144"/>
      <c r="Q154" s="143" t="s">
        <v>125</v>
      </c>
      <c r="R154" s="202" t="s">
        <v>125</v>
      </c>
      <c r="S154" s="144">
        <v>51</v>
      </c>
      <c r="T154" s="144">
        <v>46</v>
      </c>
      <c r="U154" s="144">
        <v>46</v>
      </c>
    </row>
    <row r="155" spans="1:21" ht="15" customHeight="1">
      <c r="A155" s="65" t="s">
        <v>197</v>
      </c>
      <c r="B155" s="163">
        <v>32</v>
      </c>
      <c r="C155" s="144">
        <v>6</v>
      </c>
      <c r="D155" s="143" t="s">
        <v>125</v>
      </c>
      <c r="E155" s="143" t="s">
        <v>125</v>
      </c>
      <c r="F155" s="143" t="s">
        <v>125</v>
      </c>
      <c r="G155" s="202" t="s">
        <v>125</v>
      </c>
      <c r="H155" s="143" t="s">
        <v>125</v>
      </c>
      <c r="I155" s="143" t="s">
        <v>125</v>
      </c>
      <c r="J155" s="143" t="s">
        <v>125</v>
      </c>
      <c r="K155" s="143" t="s">
        <v>125</v>
      </c>
      <c r="L155" s="202" t="s">
        <v>125</v>
      </c>
      <c r="M155" s="143" t="s">
        <v>125</v>
      </c>
      <c r="N155" s="143" t="s">
        <v>125</v>
      </c>
      <c r="O155" s="143" t="s">
        <v>125</v>
      </c>
      <c r="P155" s="143"/>
      <c r="Q155" s="143" t="s">
        <v>125</v>
      </c>
      <c r="R155" s="202" t="s">
        <v>125</v>
      </c>
      <c r="S155" s="66">
        <v>0</v>
      </c>
      <c r="T155" s="143" t="s">
        <v>125</v>
      </c>
      <c r="U155" s="143" t="s">
        <v>125</v>
      </c>
    </row>
    <row r="156" spans="1:21" ht="15" customHeight="1">
      <c r="A156" s="65" t="s">
        <v>198</v>
      </c>
      <c r="B156" s="163">
        <v>315</v>
      </c>
      <c r="C156" s="144">
        <v>308</v>
      </c>
      <c r="D156" s="144">
        <v>318</v>
      </c>
      <c r="E156" s="144">
        <v>251</v>
      </c>
      <c r="F156" s="144">
        <v>280</v>
      </c>
      <c r="G156" s="163">
        <v>280</v>
      </c>
      <c r="H156" s="144">
        <v>286</v>
      </c>
      <c r="I156" s="144">
        <v>369</v>
      </c>
      <c r="J156" s="144">
        <v>330</v>
      </c>
      <c r="K156" s="144">
        <v>581</v>
      </c>
      <c r="L156" s="163">
        <v>581</v>
      </c>
      <c r="M156" s="144">
        <v>500</v>
      </c>
      <c r="N156" s="144">
        <v>443</v>
      </c>
      <c r="O156" s="144">
        <v>365</v>
      </c>
      <c r="P156" s="144"/>
      <c r="Q156" s="144">
        <v>654</v>
      </c>
      <c r="R156" s="163">
        <v>654</v>
      </c>
      <c r="S156" s="144">
        <v>587</v>
      </c>
      <c r="T156" s="144">
        <v>486</v>
      </c>
      <c r="U156" s="144">
        <v>441</v>
      </c>
    </row>
    <row r="157" spans="1:21" ht="15" customHeight="1">
      <c r="A157" s="65" t="s">
        <v>199</v>
      </c>
      <c r="B157" s="163">
        <v>80</v>
      </c>
      <c r="C157" s="144">
        <v>81</v>
      </c>
      <c r="D157" s="144">
        <v>79</v>
      </c>
      <c r="E157" s="144">
        <v>94</v>
      </c>
      <c r="F157" s="144">
        <v>94</v>
      </c>
      <c r="G157" s="163">
        <v>94</v>
      </c>
      <c r="H157" s="144">
        <v>103</v>
      </c>
      <c r="I157" s="144">
        <v>110</v>
      </c>
      <c r="J157" s="144">
        <v>106</v>
      </c>
      <c r="K157" s="144">
        <v>175</v>
      </c>
      <c r="L157" s="163">
        <v>175</v>
      </c>
      <c r="M157" s="144">
        <v>145</v>
      </c>
      <c r="N157" s="144">
        <v>148</v>
      </c>
      <c r="O157" s="144">
        <v>143</v>
      </c>
      <c r="P157" s="144"/>
      <c r="Q157" s="144">
        <v>125</v>
      </c>
      <c r="R157" s="163">
        <v>125</v>
      </c>
      <c r="S157" s="144">
        <v>125</v>
      </c>
      <c r="T157" s="144">
        <v>122</v>
      </c>
      <c r="U157" s="144">
        <v>113</v>
      </c>
    </row>
    <row r="158" spans="1:21" ht="15" customHeight="1">
      <c r="A158" s="65" t="s">
        <v>200</v>
      </c>
      <c r="B158" s="202" t="s">
        <v>125</v>
      </c>
      <c r="C158" s="143" t="s">
        <v>125</v>
      </c>
      <c r="D158" s="143" t="s">
        <v>125</v>
      </c>
      <c r="E158" s="144">
        <v>708</v>
      </c>
      <c r="F158" s="143" t="s">
        <v>125</v>
      </c>
      <c r="G158" s="202" t="s">
        <v>125</v>
      </c>
      <c r="H158" s="143" t="s">
        <v>125</v>
      </c>
      <c r="I158" s="143" t="s">
        <v>125</v>
      </c>
      <c r="J158" s="144">
        <v>318</v>
      </c>
      <c r="K158" s="143" t="s">
        <v>125</v>
      </c>
      <c r="L158" s="202" t="s">
        <v>125</v>
      </c>
      <c r="M158" s="143" t="s">
        <v>125</v>
      </c>
      <c r="N158" s="143" t="s">
        <v>125</v>
      </c>
      <c r="O158" s="143" t="s">
        <v>125</v>
      </c>
      <c r="P158" s="143"/>
      <c r="Q158" s="143" t="s">
        <v>125</v>
      </c>
      <c r="R158" s="202" t="s">
        <v>125</v>
      </c>
      <c r="S158" s="66">
        <v>0</v>
      </c>
      <c r="T158" s="143" t="s">
        <v>125</v>
      </c>
      <c r="U158" s="143" t="s">
        <v>125</v>
      </c>
    </row>
    <row r="159" spans="1:21" ht="15" customHeight="1">
      <c r="A159" s="38" t="s">
        <v>201</v>
      </c>
      <c r="B159" s="201">
        <f t="shared" ref="B159:F159" si="6">SUM(B151:B158)</f>
        <v>3966</v>
      </c>
      <c r="C159" s="201">
        <f t="shared" si="6"/>
        <v>3806</v>
      </c>
      <c r="D159" s="201">
        <f t="shared" si="6"/>
        <v>3075</v>
      </c>
      <c r="E159" s="201">
        <f t="shared" si="6"/>
        <v>3533</v>
      </c>
      <c r="F159" s="201">
        <f t="shared" si="6"/>
        <v>3857</v>
      </c>
      <c r="G159" s="201">
        <v>3857</v>
      </c>
      <c r="H159" s="201">
        <v>4289</v>
      </c>
      <c r="I159" s="201">
        <v>4275</v>
      </c>
      <c r="J159" s="201">
        <v>4606</v>
      </c>
      <c r="K159" s="201">
        <v>4433</v>
      </c>
      <c r="L159" s="201">
        <v>4433</v>
      </c>
      <c r="M159" s="201">
        <v>4460</v>
      </c>
      <c r="N159" s="201">
        <v>4097</v>
      </c>
      <c r="O159" s="201">
        <v>3757</v>
      </c>
      <c r="P159" s="201"/>
      <c r="Q159" s="201">
        <v>3816</v>
      </c>
      <c r="R159" s="201">
        <v>3816</v>
      </c>
      <c r="S159" s="201">
        <v>3791</v>
      </c>
      <c r="T159" s="201">
        <v>3356</v>
      </c>
      <c r="U159" s="201">
        <v>3613</v>
      </c>
    </row>
    <row r="160" spans="1:21" ht="15" customHeight="1">
      <c r="A160" s="65" t="s">
        <v>204</v>
      </c>
      <c r="B160" s="163">
        <v>9128</v>
      </c>
      <c r="C160" s="144">
        <v>9109</v>
      </c>
      <c r="D160" s="144">
        <v>10561</v>
      </c>
      <c r="E160" s="144">
        <v>10978</v>
      </c>
      <c r="F160" s="144">
        <v>10229</v>
      </c>
      <c r="G160" s="163">
        <v>10229</v>
      </c>
      <c r="H160" s="144">
        <v>10547</v>
      </c>
      <c r="I160" s="144">
        <v>10204</v>
      </c>
      <c r="J160" s="144">
        <v>10149</v>
      </c>
      <c r="K160" s="144">
        <v>9637</v>
      </c>
      <c r="L160" s="163">
        <v>9637</v>
      </c>
      <c r="M160" s="144">
        <v>9618</v>
      </c>
      <c r="N160" s="144">
        <v>9709</v>
      </c>
      <c r="O160" s="144">
        <v>9393</v>
      </c>
      <c r="P160" s="144"/>
      <c r="Q160" s="144">
        <v>8551</v>
      </c>
      <c r="R160" s="163">
        <v>8551</v>
      </c>
      <c r="S160" s="144">
        <v>8535</v>
      </c>
      <c r="T160" s="144">
        <v>8517</v>
      </c>
      <c r="U160" s="144">
        <v>8507</v>
      </c>
    </row>
    <row r="161" spans="1:16340" ht="15" customHeight="1">
      <c r="A161" s="65" t="s">
        <v>220</v>
      </c>
      <c r="B161" s="163"/>
      <c r="C161" s="144"/>
      <c r="D161" s="144"/>
      <c r="E161" s="144"/>
      <c r="F161" s="144"/>
      <c r="G161" s="163"/>
      <c r="H161" s="144">
        <v>1006</v>
      </c>
      <c r="I161" s="144">
        <v>1034</v>
      </c>
      <c r="J161" s="144">
        <v>1024</v>
      </c>
      <c r="K161" s="144">
        <v>1106</v>
      </c>
      <c r="L161" s="163">
        <v>1106</v>
      </c>
      <c r="M161" s="144">
        <v>1061</v>
      </c>
      <c r="N161" s="144">
        <v>1022</v>
      </c>
      <c r="O161" s="144">
        <v>989</v>
      </c>
      <c r="P161" s="144"/>
      <c r="Q161" s="144">
        <v>969</v>
      </c>
      <c r="R161" s="163">
        <v>969</v>
      </c>
      <c r="S161" s="144">
        <v>1049</v>
      </c>
      <c r="T161" s="144">
        <v>1017</v>
      </c>
      <c r="U161" s="144">
        <v>971</v>
      </c>
    </row>
    <row r="162" spans="1:16340" ht="15" customHeight="1">
      <c r="A162" s="65" t="s">
        <v>198</v>
      </c>
      <c r="B162" s="163">
        <v>258</v>
      </c>
      <c r="C162" s="144">
        <v>260</v>
      </c>
      <c r="D162" s="144">
        <v>259</v>
      </c>
      <c r="E162" s="144">
        <v>260</v>
      </c>
      <c r="F162" s="144">
        <v>272</v>
      </c>
      <c r="G162" s="163">
        <v>272</v>
      </c>
      <c r="H162" s="144">
        <v>272</v>
      </c>
      <c r="I162" s="144">
        <v>267</v>
      </c>
      <c r="J162" s="144">
        <v>266</v>
      </c>
      <c r="K162" s="144">
        <v>445</v>
      </c>
      <c r="L162" s="163">
        <v>445</v>
      </c>
      <c r="M162" s="144">
        <v>482</v>
      </c>
      <c r="N162" s="144">
        <v>487</v>
      </c>
      <c r="O162" s="144">
        <v>539</v>
      </c>
      <c r="P162" s="144"/>
      <c r="Q162" s="144">
        <v>356</v>
      </c>
      <c r="R162" s="163">
        <v>356</v>
      </c>
      <c r="S162" s="144">
        <v>314</v>
      </c>
      <c r="T162" s="144">
        <v>344</v>
      </c>
      <c r="U162" s="144">
        <v>334</v>
      </c>
    </row>
    <row r="163" spans="1:16340" ht="15" customHeight="1">
      <c r="A163" s="65" t="s">
        <v>205</v>
      </c>
      <c r="B163" s="163">
        <v>244</v>
      </c>
      <c r="C163" s="144">
        <v>250</v>
      </c>
      <c r="D163" s="144">
        <v>251</v>
      </c>
      <c r="E163" s="144">
        <v>292</v>
      </c>
      <c r="F163" s="144">
        <v>234</v>
      </c>
      <c r="G163" s="163">
        <v>234</v>
      </c>
      <c r="H163" s="144">
        <v>258</v>
      </c>
      <c r="I163" s="144">
        <v>210</v>
      </c>
      <c r="J163" s="144">
        <v>212</v>
      </c>
      <c r="K163" s="144">
        <v>174</v>
      </c>
      <c r="L163" s="163">
        <v>174</v>
      </c>
      <c r="M163" s="144">
        <v>168</v>
      </c>
      <c r="N163" s="144">
        <v>163</v>
      </c>
      <c r="O163" s="144">
        <v>178</v>
      </c>
      <c r="P163" s="144"/>
      <c r="Q163" s="144">
        <v>139</v>
      </c>
      <c r="R163" s="163">
        <v>139</v>
      </c>
      <c r="S163" s="144">
        <v>163</v>
      </c>
      <c r="T163" s="144">
        <v>176</v>
      </c>
      <c r="U163" s="144">
        <v>342</v>
      </c>
    </row>
    <row r="164" spans="1:16340" ht="15" customHeight="1">
      <c r="A164" s="65" t="s">
        <v>206</v>
      </c>
      <c r="B164" s="163">
        <v>101</v>
      </c>
      <c r="C164" s="144">
        <v>103</v>
      </c>
      <c r="D164" s="144">
        <v>99</v>
      </c>
      <c r="E164" s="144">
        <v>104</v>
      </c>
      <c r="F164" s="144">
        <v>73</v>
      </c>
      <c r="G164" s="163">
        <v>73</v>
      </c>
      <c r="H164" s="144">
        <v>86</v>
      </c>
      <c r="I164" s="144">
        <v>74</v>
      </c>
      <c r="J164" s="144">
        <v>91</v>
      </c>
      <c r="K164" s="144">
        <v>56</v>
      </c>
      <c r="L164" s="163">
        <v>56</v>
      </c>
      <c r="M164" s="144">
        <v>54</v>
      </c>
      <c r="N164" s="144">
        <v>53</v>
      </c>
      <c r="O164" s="144">
        <v>50</v>
      </c>
      <c r="P164" s="144"/>
      <c r="Q164" s="144">
        <v>43</v>
      </c>
      <c r="R164" s="163">
        <v>43</v>
      </c>
      <c r="S164" s="144">
        <v>46</v>
      </c>
      <c r="T164" s="144">
        <v>46</v>
      </c>
      <c r="U164" s="144">
        <v>48</v>
      </c>
    </row>
    <row r="165" spans="1:16340" ht="15" customHeight="1">
      <c r="A165" s="65" t="s">
        <v>199</v>
      </c>
      <c r="B165" s="163">
        <v>47</v>
      </c>
      <c r="C165" s="144">
        <v>47</v>
      </c>
      <c r="D165" s="144">
        <v>48</v>
      </c>
      <c r="E165" s="144">
        <v>48</v>
      </c>
      <c r="F165" s="144">
        <v>40</v>
      </c>
      <c r="G165" s="163">
        <v>40</v>
      </c>
      <c r="H165" s="144">
        <v>39</v>
      </c>
      <c r="I165" s="144">
        <v>40</v>
      </c>
      <c r="J165" s="144">
        <v>40</v>
      </c>
      <c r="K165" s="144">
        <v>38</v>
      </c>
      <c r="L165" s="163">
        <v>38</v>
      </c>
      <c r="M165" s="144">
        <v>39</v>
      </c>
      <c r="N165" s="144">
        <v>39</v>
      </c>
      <c r="O165" s="144">
        <v>39</v>
      </c>
      <c r="P165" s="144"/>
      <c r="Q165" s="144">
        <v>49</v>
      </c>
      <c r="R165" s="163">
        <v>49</v>
      </c>
      <c r="S165" s="144">
        <v>50</v>
      </c>
      <c r="T165" s="144">
        <v>50</v>
      </c>
      <c r="U165" s="144">
        <v>54</v>
      </c>
    </row>
    <row r="166" spans="1:16340" ht="15" customHeight="1">
      <c r="A166" s="38" t="s">
        <v>202</v>
      </c>
      <c r="B166" s="201">
        <f>SUM(B160:B165)</f>
        <v>9778</v>
      </c>
      <c r="C166" s="201">
        <f t="shared" ref="C166:D166" si="7">SUM(C160:C165)</f>
        <v>9769</v>
      </c>
      <c r="D166" s="201">
        <f t="shared" si="7"/>
        <v>11218</v>
      </c>
      <c r="E166" s="201">
        <f>SUM(E160:E165)</f>
        <v>11682</v>
      </c>
      <c r="F166" s="201">
        <f>SUM(F160:F165)</f>
        <v>10848</v>
      </c>
      <c r="G166" s="201">
        <v>10848</v>
      </c>
      <c r="H166" s="201">
        <v>12208</v>
      </c>
      <c r="I166" s="201">
        <v>11829</v>
      </c>
      <c r="J166" s="201">
        <v>11782</v>
      </c>
      <c r="K166" s="201">
        <v>11456</v>
      </c>
      <c r="L166" s="201">
        <v>11456</v>
      </c>
      <c r="M166" s="201">
        <v>11422</v>
      </c>
      <c r="N166" s="201">
        <v>11473</v>
      </c>
      <c r="O166" s="201">
        <v>11188</v>
      </c>
      <c r="P166" s="201"/>
      <c r="Q166" s="201">
        <v>10107</v>
      </c>
      <c r="R166" s="201">
        <v>10107</v>
      </c>
      <c r="S166" s="201">
        <v>10157</v>
      </c>
      <c r="T166" s="201">
        <v>10150</v>
      </c>
      <c r="U166" s="201">
        <v>10256</v>
      </c>
    </row>
    <row r="167" spans="1:16340" ht="15" customHeight="1">
      <c r="A167" s="38" t="s">
        <v>203</v>
      </c>
      <c r="B167" s="201">
        <v>2203</v>
      </c>
      <c r="C167" s="201">
        <v>2559</v>
      </c>
      <c r="D167" s="201">
        <v>2325</v>
      </c>
      <c r="E167" s="201">
        <v>1927</v>
      </c>
      <c r="F167" s="201">
        <v>2144</v>
      </c>
      <c r="G167" s="201">
        <v>2144</v>
      </c>
      <c r="H167" s="201">
        <v>2425</v>
      </c>
      <c r="I167" s="201">
        <v>2257</v>
      </c>
      <c r="J167" s="201">
        <v>2170</v>
      </c>
      <c r="K167" s="201">
        <v>434</v>
      </c>
      <c r="L167" s="201">
        <v>434</v>
      </c>
      <c r="M167" s="201">
        <v>747</v>
      </c>
      <c r="N167" s="201">
        <v>-836</v>
      </c>
      <c r="O167" s="201">
        <v>-848</v>
      </c>
      <c r="P167" s="201"/>
      <c r="Q167" s="201">
        <v>-932</v>
      </c>
      <c r="R167" s="201">
        <v>-932</v>
      </c>
      <c r="S167" s="201">
        <v>-345</v>
      </c>
      <c r="T167" s="201">
        <v>-85</v>
      </c>
      <c r="U167" s="201">
        <v>-325</v>
      </c>
    </row>
    <row r="168" spans="1:16340" ht="15.75" customHeight="1">
      <c r="B168" s="203"/>
      <c r="C168"/>
      <c r="D168"/>
      <c r="E168"/>
      <c r="F168"/>
      <c r="G168" s="203"/>
      <c r="H168"/>
      <c r="I168"/>
      <c r="J168"/>
      <c r="K168"/>
      <c r="L168" s="203"/>
      <c r="M168"/>
      <c r="N168"/>
      <c r="O168"/>
      <c r="P168"/>
      <c r="Q168"/>
      <c r="R168" s="203"/>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c r="MS168"/>
      <c r="MT168"/>
      <c r="MU168"/>
      <c r="MV168"/>
      <c r="MW168"/>
      <c r="MX168"/>
      <c r="MY168"/>
      <c r="MZ168"/>
      <c r="NA168"/>
      <c r="NB168"/>
      <c r="NC168"/>
      <c r="ND168"/>
      <c r="NE168"/>
      <c r="NF168"/>
      <c r="NG168"/>
      <c r="NH168"/>
      <c r="NI168"/>
      <c r="NJ168"/>
      <c r="NK168"/>
      <c r="NL168"/>
      <c r="NM168"/>
      <c r="NN168"/>
      <c r="NO168"/>
      <c r="NP168"/>
      <c r="NQ168"/>
      <c r="NR168"/>
      <c r="NS168"/>
      <c r="NT168"/>
      <c r="NU168"/>
      <c r="NV168"/>
      <c r="NW168"/>
      <c r="NX168"/>
      <c r="NY168"/>
      <c r="NZ168"/>
      <c r="OA168"/>
      <c r="OB168"/>
      <c r="OC168"/>
      <c r="OD168"/>
      <c r="OE168"/>
      <c r="OF168"/>
      <c r="OG168"/>
      <c r="OH168"/>
      <c r="OI168"/>
      <c r="OJ168"/>
      <c r="OK168"/>
      <c r="OL168"/>
      <c r="OM168"/>
      <c r="ON168"/>
      <c r="OO168"/>
      <c r="OP168"/>
      <c r="OQ168"/>
      <c r="OR168"/>
      <c r="OS168"/>
      <c r="OT168"/>
      <c r="OU168"/>
      <c r="OV168"/>
      <c r="OW168"/>
      <c r="OX168"/>
      <c r="OY168"/>
      <c r="OZ168"/>
      <c r="PA168"/>
      <c r="PB168"/>
      <c r="PC168"/>
      <c r="PD168"/>
      <c r="PE168"/>
      <c r="PF168"/>
      <c r="PG168"/>
      <c r="PH168"/>
      <c r="PI168"/>
      <c r="PJ168"/>
      <c r="PK168"/>
      <c r="PL168"/>
      <c r="PM168"/>
      <c r="PN168"/>
      <c r="PO168"/>
      <c r="PP168"/>
      <c r="PQ168"/>
      <c r="PR168"/>
      <c r="PS168"/>
      <c r="PT168"/>
      <c r="PU168"/>
      <c r="PV168"/>
      <c r="PW168"/>
      <c r="PX168"/>
      <c r="PY168"/>
      <c r="PZ168"/>
      <c r="QA168"/>
      <c r="QB168"/>
      <c r="QC168"/>
      <c r="QD168"/>
      <c r="QE168"/>
      <c r="QF168"/>
      <c r="QG168"/>
      <c r="QH168"/>
      <c r="QI168"/>
      <c r="QJ168"/>
      <c r="QK168"/>
      <c r="QL168"/>
      <c r="QM168"/>
      <c r="QN168"/>
      <c r="QO168"/>
      <c r="QP168"/>
      <c r="QQ168"/>
      <c r="QR168"/>
      <c r="QS168"/>
      <c r="QT168"/>
      <c r="QU168"/>
      <c r="QV168"/>
      <c r="QW168"/>
      <c r="QX168"/>
      <c r="QY168"/>
      <c r="QZ168"/>
      <c r="RA168"/>
      <c r="RB168"/>
      <c r="RC168"/>
      <c r="RD168"/>
      <c r="RE168"/>
      <c r="RF168"/>
      <c r="RG168"/>
      <c r="RH168"/>
      <c r="RI168"/>
      <c r="RJ168"/>
      <c r="RK168"/>
      <c r="RL168"/>
      <c r="RM168"/>
      <c r="RN168"/>
      <c r="RO168"/>
      <c r="RP168"/>
      <c r="RQ168"/>
      <c r="RR168"/>
      <c r="RS168"/>
      <c r="RT168"/>
      <c r="RU168"/>
      <c r="RV168"/>
      <c r="RW168"/>
      <c r="RX168"/>
      <c r="RY168"/>
      <c r="RZ168"/>
      <c r="SA168"/>
      <c r="SB168"/>
      <c r="SC168"/>
      <c r="SD168"/>
      <c r="SE168"/>
      <c r="SF168"/>
      <c r="SG168"/>
      <c r="SH168"/>
      <c r="SI168"/>
      <c r="SJ168"/>
      <c r="SK168"/>
      <c r="SL168"/>
      <c r="SM168"/>
      <c r="SN168"/>
      <c r="SO168"/>
      <c r="SP168"/>
      <c r="SQ168"/>
      <c r="SR168"/>
      <c r="SS168"/>
      <c r="ST168"/>
      <c r="SU168"/>
      <c r="SV168"/>
      <c r="SW168"/>
      <c r="SX168"/>
      <c r="SY168"/>
      <c r="SZ168"/>
      <c r="TA168"/>
      <c r="TB168"/>
      <c r="TC168"/>
      <c r="TD168"/>
      <c r="TE168"/>
      <c r="TF168"/>
      <c r="TG168"/>
      <c r="TH168"/>
      <c r="TI168"/>
      <c r="TJ168"/>
      <c r="TK168"/>
      <c r="TL168"/>
      <c r="TM168"/>
      <c r="TN168"/>
      <c r="TO168"/>
      <c r="TP168"/>
      <c r="TQ168"/>
      <c r="TR168"/>
      <c r="TS168"/>
      <c r="TT168"/>
      <c r="TU168"/>
      <c r="TV168"/>
      <c r="TW168"/>
      <c r="TX168"/>
      <c r="TY168"/>
      <c r="TZ168"/>
      <c r="UA168"/>
      <c r="UB168"/>
      <c r="UC168"/>
      <c r="UD168"/>
      <c r="UE168"/>
      <c r="UF168"/>
      <c r="UG168"/>
      <c r="UH168"/>
      <c r="UI168"/>
      <c r="UJ168"/>
      <c r="UK168"/>
      <c r="UL168"/>
      <c r="UM168"/>
      <c r="UN168"/>
      <c r="UO168"/>
      <c r="UP168"/>
      <c r="UQ168"/>
      <c r="UR168"/>
      <c r="US168"/>
      <c r="UT168"/>
      <c r="UU168"/>
      <c r="UV168"/>
      <c r="UW168"/>
      <c r="UX168"/>
      <c r="UY168"/>
      <c r="UZ168"/>
      <c r="VA168"/>
      <c r="VB168"/>
      <c r="VC168"/>
      <c r="VD168"/>
      <c r="VE168"/>
      <c r="VF168"/>
      <c r="VG168"/>
      <c r="VH168"/>
      <c r="VI168"/>
      <c r="VJ168"/>
      <c r="VK168"/>
      <c r="VL168"/>
      <c r="VM168"/>
      <c r="VN168"/>
      <c r="VO168"/>
      <c r="VP168"/>
      <c r="VQ168"/>
      <c r="VR168"/>
      <c r="VS168"/>
      <c r="VT168"/>
      <c r="VU168"/>
      <c r="VV168"/>
      <c r="VW168"/>
      <c r="VX168"/>
      <c r="VY168"/>
      <c r="VZ168"/>
      <c r="WA168"/>
      <c r="WB168"/>
      <c r="WC168"/>
      <c r="WD168"/>
      <c r="WE168"/>
      <c r="WF168"/>
      <c r="WG168"/>
      <c r="WH168"/>
      <c r="WI168"/>
      <c r="WJ168"/>
      <c r="WK168"/>
      <c r="WL168"/>
      <c r="WM168"/>
      <c r="WN168"/>
      <c r="WO168"/>
      <c r="WP168"/>
      <c r="WQ168"/>
      <c r="WR168"/>
      <c r="WS168"/>
      <c r="WT168"/>
      <c r="WU168"/>
      <c r="WV168"/>
      <c r="WW168"/>
      <c r="WX168"/>
      <c r="WY168"/>
      <c r="WZ168"/>
      <c r="XA168"/>
      <c r="XB168"/>
      <c r="XC168"/>
      <c r="XD168"/>
      <c r="XE168"/>
      <c r="XF168"/>
      <c r="XG168"/>
      <c r="XH168"/>
      <c r="XI168"/>
      <c r="XJ168"/>
      <c r="XK168"/>
      <c r="XL168"/>
      <c r="XM168"/>
      <c r="XN168"/>
      <c r="XO168"/>
      <c r="XP168"/>
      <c r="XQ168"/>
      <c r="XR168"/>
      <c r="XS168"/>
      <c r="XT168"/>
      <c r="XU168"/>
      <c r="XV168"/>
      <c r="XW168"/>
      <c r="XX168"/>
      <c r="XY168"/>
      <c r="XZ168"/>
      <c r="YA168"/>
      <c r="YB168"/>
      <c r="YC168"/>
      <c r="YD168"/>
      <c r="YE168"/>
      <c r="YF168"/>
      <c r="YG168"/>
      <c r="YH168"/>
      <c r="YI168"/>
      <c r="YJ168"/>
      <c r="YK168"/>
      <c r="YL168"/>
      <c r="YM168"/>
      <c r="YN168"/>
      <c r="YO168"/>
      <c r="YP168"/>
      <c r="YQ168"/>
      <c r="YR168"/>
      <c r="YS168"/>
      <c r="YT168"/>
      <c r="YU168"/>
      <c r="YV168"/>
      <c r="YW168"/>
      <c r="YX168"/>
      <c r="YY168"/>
      <c r="YZ168"/>
      <c r="ZA168"/>
      <c r="ZB168"/>
      <c r="ZC168"/>
      <c r="ZD168"/>
      <c r="ZE168"/>
      <c r="ZF168"/>
      <c r="ZG168"/>
      <c r="ZH168"/>
      <c r="ZI168"/>
      <c r="ZJ168"/>
      <c r="ZK168"/>
      <c r="ZL168"/>
      <c r="ZM168"/>
      <c r="ZN168"/>
      <c r="ZO168"/>
      <c r="ZP168"/>
      <c r="ZQ168"/>
      <c r="ZR168"/>
      <c r="ZS168"/>
      <c r="ZT168"/>
      <c r="ZU168"/>
      <c r="ZV168"/>
      <c r="ZW168"/>
      <c r="ZX168"/>
      <c r="ZY168"/>
      <c r="ZZ168"/>
      <c r="AAA168"/>
      <c r="AAB168"/>
      <c r="AAC168"/>
      <c r="AAD168"/>
      <c r="AAE168"/>
      <c r="AAF168"/>
      <c r="AAG168"/>
      <c r="AAH168"/>
      <c r="AAI168"/>
      <c r="AAJ168"/>
      <c r="AAK168"/>
      <c r="AAL168"/>
      <c r="AAM168"/>
      <c r="AAN168"/>
      <c r="AAO168"/>
      <c r="AAP168"/>
      <c r="AAQ168"/>
      <c r="AAR168"/>
      <c r="AAS168"/>
      <c r="AAT168"/>
      <c r="AAU168"/>
      <c r="AAV168"/>
      <c r="AAW168"/>
      <c r="AAX168"/>
      <c r="AAY168"/>
      <c r="AAZ168"/>
      <c r="ABA168"/>
      <c r="ABB168"/>
      <c r="ABC168"/>
      <c r="ABD168"/>
      <c r="ABE168"/>
      <c r="ABF168"/>
      <c r="ABG168"/>
      <c r="ABH168"/>
      <c r="ABI168"/>
      <c r="ABJ168"/>
      <c r="ABK168"/>
      <c r="ABL168"/>
      <c r="ABM168"/>
      <c r="ABN168"/>
      <c r="ABO168"/>
      <c r="ABP168"/>
      <c r="ABQ168"/>
      <c r="ABR168"/>
      <c r="ABS168"/>
      <c r="ABT168"/>
      <c r="ABU168"/>
      <c r="ABV168"/>
      <c r="ABW168"/>
      <c r="ABX168"/>
      <c r="ABY168"/>
      <c r="ABZ168"/>
      <c r="ACA168"/>
      <c r="ACB168"/>
      <c r="ACC168"/>
      <c r="ACD168"/>
      <c r="ACE168"/>
      <c r="ACF168"/>
      <c r="ACG168"/>
      <c r="ACH168"/>
      <c r="ACI168"/>
      <c r="ACJ168"/>
      <c r="ACK168"/>
      <c r="ACL168"/>
      <c r="ACM168"/>
      <c r="ACN168"/>
      <c r="ACO168"/>
      <c r="ACP168"/>
      <c r="ACQ168"/>
      <c r="ACR168"/>
      <c r="ACS168"/>
      <c r="ACT168"/>
      <c r="ACU168"/>
      <c r="ACV168"/>
      <c r="ACW168"/>
      <c r="ACX168"/>
      <c r="ACY168"/>
      <c r="ACZ168"/>
      <c r="ADA168"/>
      <c r="ADB168"/>
      <c r="ADC168"/>
      <c r="ADD168"/>
      <c r="ADE168"/>
      <c r="ADF168"/>
      <c r="ADG168"/>
      <c r="ADH168"/>
      <c r="ADI168"/>
      <c r="ADJ168"/>
      <c r="ADK168"/>
      <c r="ADL168"/>
      <c r="ADM168"/>
      <c r="ADN168"/>
      <c r="ADO168"/>
      <c r="ADP168"/>
      <c r="ADQ168"/>
      <c r="ADR168"/>
      <c r="ADS168"/>
      <c r="ADT168"/>
      <c r="ADU168"/>
      <c r="ADV168"/>
      <c r="ADW168"/>
      <c r="ADX168"/>
      <c r="ADY168"/>
      <c r="ADZ168"/>
      <c r="AEA168"/>
      <c r="AEB168"/>
      <c r="AEC168"/>
      <c r="AED168"/>
      <c r="AEE168"/>
      <c r="AEF168"/>
      <c r="AEG168"/>
      <c r="AEH168"/>
      <c r="AEI168"/>
      <c r="AEJ168"/>
      <c r="AEK168"/>
      <c r="AEL168"/>
      <c r="AEM168"/>
      <c r="AEN168"/>
      <c r="AEO168"/>
      <c r="AEP168"/>
      <c r="AEQ168"/>
      <c r="AER168"/>
      <c r="AES168"/>
      <c r="AET168"/>
      <c r="AEU168"/>
      <c r="AEV168"/>
      <c r="AEW168"/>
      <c r="AEX168"/>
      <c r="AEY168"/>
      <c r="AEZ168"/>
      <c r="AFA168"/>
      <c r="AFB168"/>
      <c r="AFC168"/>
      <c r="AFD168"/>
      <c r="AFE168"/>
      <c r="AFF168"/>
      <c r="AFG168"/>
      <c r="AFH168"/>
      <c r="AFI168"/>
      <c r="AFJ168"/>
      <c r="AFK168"/>
      <c r="AFL168"/>
      <c r="AFM168"/>
      <c r="AFN168"/>
      <c r="AFO168"/>
      <c r="AFP168"/>
      <c r="AFQ168"/>
      <c r="AFR168"/>
      <c r="AFS168"/>
      <c r="AFT168"/>
      <c r="AFU168"/>
      <c r="AFV168"/>
      <c r="AFW168"/>
      <c r="AFX168"/>
      <c r="AFY168"/>
      <c r="AFZ168"/>
      <c r="AGA168"/>
      <c r="AGB168"/>
      <c r="AGC168"/>
      <c r="AGD168"/>
      <c r="AGE168"/>
      <c r="AGF168"/>
      <c r="AGG168"/>
      <c r="AGH168"/>
      <c r="AGI168"/>
      <c r="AGJ168"/>
      <c r="AGK168"/>
      <c r="AGL168"/>
      <c r="AGM168"/>
      <c r="AGN168"/>
      <c r="AGO168"/>
      <c r="AGP168"/>
      <c r="AGQ168"/>
      <c r="AGR168"/>
      <c r="AGS168"/>
      <c r="AGT168"/>
      <c r="AGU168"/>
      <c r="AGV168"/>
      <c r="AGW168"/>
      <c r="AGX168"/>
      <c r="AGY168"/>
      <c r="AGZ168"/>
      <c r="AHA168"/>
      <c r="AHB168"/>
      <c r="AHC168"/>
      <c r="AHD168"/>
      <c r="AHE168"/>
      <c r="AHF168"/>
      <c r="AHG168"/>
      <c r="AHH168"/>
      <c r="AHI168"/>
      <c r="AHJ168"/>
      <c r="AHK168"/>
      <c r="AHL168"/>
      <c r="AHM168"/>
      <c r="AHN168"/>
      <c r="AHO168"/>
      <c r="AHP168"/>
      <c r="AHQ168"/>
      <c r="AHR168"/>
      <c r="AHS168"/>
      <c r="AHT168"/>
      <c r="AHU168"/>
      <c r="AHV168"/>
      <c r="AHW168"/>
      <c r="AHX168"/>
      <c r="AHY168"/>
      <c r="AHZ168"/>
      <c r="AIA168"/>
      <c r="AIB168"/>
      <c r="AIC168"/>
      <c r="AID168"/>
      <c r="AIE168"/>
      <c r="AIF168"/>
      <c r="AIG168"/>
      <c r="AIH168"/>
      <c r="AII168"/>
      <c r="AIJ168"/>
      <c r="AIK168"/>
      <c r="AIL168"/>
      <c r="AIM168"/>
      <c r="AIN168"/>
      <c r="AIO168"/>
      <c r="AIP168"/>
      <c r="AIQ168"/>
      <c r="AIR168"/>
      <c r="AIS168"/>
      <c r="AIT168"/>
      <c r="AIU168"/>
      <c r="AIV168"/>
      <c r="AIW168"/>
      <c r="AIX168"/>
      <c r="AIY168"/>
      <c r="AIZ168"/>
      <c r="AJA168"/>
      <c r="AJB168"/>
      <c r="AJC168"/>
      <c r="AJD168"/>
      <c r="AJE168"/>
      <c r="AJF168"/>
      <c r="AJG168"/>
      <c r="AJH168"/>
      <c r="AJI168"/>
      <c r="AJJ168"/>
      <c r="AJK168"/>
      <c r="AJL168"/>
      <c r="AJM168"/>
      <c r="AJN168"/>
      <c r="AJO168"/>
      <c r="AJP168"/>
      <c r="AJQ168"/>
      <c r="AJR168"/>
      <c r="AJS168"/>
      <c r="AJT168"/>
      <c r="AJU168"/>
      <c r="AJV168"/>
      <c r="AJW168"/>
      <c r="AJX168"/>
      <c r="AJY168"/>
      <c r="AJZ168"/>
      <c r="AKA168"/>
      <c r="AKB168"/>
      <c r="AKC168"/>
      <c r="AKD168"/>
      <c r="AKE168"/>
      <c r="AKF168"/>
      <c r="AKG168"/>
      <c r="AKH168"/>
      <c r="AKI168"/>
      <c r="AKJ168"/>
      <c r="AKK168"/>
      <c r="AKL168"/>
      <c r="AKM168"/>
      <c r="AKN168"/>
      <c r="AKO168"/>
      <c r="AKP168"/>
      <c r="AKQ168"/>
      <c r="AKR168"/>
      <c r="AKS168"/>
      <c r="AKT168"/>
      <c r="AKU168"/>
      <c r="AKV168"/>
      <c r="AKW168"/>
      <c r="AKX168"/>
      <c r="AKY168"/>
      <c r="AKZ168"/>
      <c r="ALA168"/>
      <c r="ALB168"/>
      <c r="ALC168"/>
      <c r="ALD168"/>
      <c r="ALE168"/>
      <c r="ALF168"/>
      <c r="ALG168"/>
      <c r="ALH168"/>
      <c r="ALI168"/>
      <c r="ALJ168"/>
      <c r="ALK168"/>
      <c r="ALL168"/>
      <c r="ALM168"/>
      <c r="ALN168"/>
      <c r="ALO168"/>
      <c r="ALP168"/>
      <c r="ALQ168"/>
      <c r="ALR168"/>
      <c r="ALS168"/>
      <c r="ALT168"/>
      <c r="ALU168"/>
      <c r="ALV168"/>
      <c r="ALW168"/>
      <c r="ALX168"/>
      <c r="ALY168"/>
      <c r="ALZ168"/>
      <c r="AMA168"/>
      <c r="AMB168"/>
      <c r="AMC168"/>
      <c r="AMD168"/>
      <c r="AME168"/>
      <c r="AMF168"/>
      <c r="AMG168"/>
      <c r="AMH168"/>
      <c r="AMI168"/>
      <c r="AMJ168"/>
      <c r="AMK168"/>
      <c r="AML168"/>
      <c r="AMM168"/>
      <c r="AMN168"/>
      <c r="AMO168"/>
      <c r="AMP168"/>
      <c r="AMQ168"/>
      <c r="AMR168"/>
      <c r="AMS168"/>
      <c r="AMT168"/>
      <c r="AMU168"/>
      <c r="AMV168"/>
      <c r="AMW168"/>
      <c r="AMX168"/>
      <c r="AMY168"/>
      <c r="AMZ168"/>
      <c r="ANA168"/>
      <c r="ANB168"/>
      <c r="ANC168"/>
      <c r="AND168"/>
      <c r="ANE168"/>
      <c r="ANF168"/>
      <c r="ANG168"/>
      <c r="ANH168"/>
      <c r="ANI168"/>
      <c r="ANJ168"/>
      <c r="ANK168"/>
      <c r="ANL168"/>
      <c r="ANM168"/>
      <c r="ANN168"/>
      <c r="ANO168"/>
      <c r="ANP168"/>
      <c r="ANQ168"/>
      <c r="ANR168"/>
      <c r="ANS168"/>
      <c r="ANT168"/>
      <c r="ANU168"/>
      <c r="ANV168"/>
      <c r="ANW168"/>
      <c r="ANX168"/>
      <c r="ANY168"/>
      <c r="ANZ168"/>
      <c r="AOA168"/>
      <c r="AOB168"/>
      <c r="AOC168"/>
      <c r="AOD168"/>
      <c r="AOE168"/>
      <c r="AOF168"/>
      <c r="AOG168"/>
      <c r="AOH168"/>
      <c r="AOI168"/>
      <c r="AOJ168"/>
      <c r="AOK168"/>
      <c r="AOL168"/>
      <c r="AOM168"/>
      <c r="AON168"/>
      <c r="AOO168"/>
      <c r="AOP168"/>
      <c r="AOQ168"/>
      <c r="AOR168"/>
      <c r="AOS168"/>
      <c r="AOT168"/>
      <c r="AOU168"/>
      <c r="AOV168"/>
      <c r="AOW168"/>
      <c r="AOX168"/>
      <c r="AOY168"/>
      <c r="AOZ168"/>
      <c r="APA168"/>
      <c r="APB168"/>
      <c r="APC168"/>
      <c r="APD168"/>
      <c r="APE168"/>
      <c r="APF168"/>
      <c r="APG168"/>
      <c r="APH168"/>
      <c r="API168"/>
      <c r="APJ168"/>
      <c r="APK168"/>
      <c r="APL168"/>
      <c r="APM168"/>
      <c r="APN168"/>
      <c r="APO168"/>
      <c r="APP168"/>
      <c r="APQ168"/>
      <c r="APR168"/>
      <c r="APS168"/>
      <c r="APT168"/>
      <c r="APU168"/>
      <c r="APV168"/>
      <c r="APW168"/>
      <c r="APX168"/>
      <c r="APY168"/>
      <c r="APZ168"/>
      <c r="AQA168"/>
      <c r="AQB168"/>
      <c r="AQC168"/>
      <c r="AQD168"/>
      <c r="AQE168"/>
      <c r="AQF168"/>
      <c r="AQG168"/>
      <c r="AQH168"/>
      <c r="AQI168"/>
      <c r="AQJ168"/>
      <c r="AQK168"/>
      <c r="AQL168"/>
      <c r="AQM168"/>
      <c r="AQN168"/>
      <c r="AQO168"/>
      <c r="AQP168"/>
      <c r="AQQ168"/>
      <c r="AQR168"/>
      <c r="AQS168"/>
      <c r="AQT168"/>
      <c r="AQU168"/>
      <c r="AQV168"/>
      <c r="AQW168"/>
      <c r="AQX168"/>
      <c r="AQY168"/>
      <c r="AQZ168"/>
      <c r="ARA168"/>
      <c r="ARB168"/>
      <c r="ARC168"/>
      <c r="ARD168"/>
      <c r="ARE168"/>
      <c r="ARF168"/>
      <c r="ARG168"/>
      <c r="ARH168"/>
      <c r="ARI168"/>
      <c r="ARJ168"/>
      <c r="ARK168"/>
      <c r="ARL168"/>
      <c r="ARM168"/>
      <c r="ARN168"/>
      <c r="ARO168"/>
      <c r="ARP168"/>
      <c r="ARQ168"/>
      <c r="ARR168"/>
      <c r="ARS168"/>
      <c r="ART168"/>
      <c r="ARU168"/>
      <c r="ARV168"/>
      <c r="ARW168"/>
      <c r="ARX168"/>
      <c r="ARY168"/>
      <c r="ARZ168"/>
      <c r="ASA168"/>
      <c r="ASB168"/>
      <c r="ASC168"/>
      <c r="ASD168"/>
      <c r="ASE168"/>
      <c r="ASF168"/>
      <c r="ASG168"/>
      <c r="ASH168"/>
      <c r="ASI168"/>
      <c r="ASJ168"/>
      <c r="ASK168"/>
      <c r="ASL168"/>
      <c r="ASM168"/>
      <c r="ASN168"/>
      <c r="ASO168"/>
      <c r="ASP168"/>
      <c r="ASQ168"/>
      <c r="ASR168"/>
      <c r="ASS168"/>
      <c r="AST168"/>
      <c r="ASU168"/>
      <c r="ASV168"/>
      <c r="ASW168"/>
      <c r="ASX168"/>
      <c r="ASY168"/>
      <c r="ASZ168"/>
      <c r="ATA168"/>
      <c r="ATB168"/>
      <c r="ATC168"/>
      <c r="ATD168"/>
      <c r="ATE168"/>
      <c r="ATF168"/>
      <c r="ATG168"/>
      <c r="ATH168"/>
      <c r="ATI168"/>
      <c r="ATJ168"/>
      <c r="ATK168"/>
      <c r="ATL168"/>
      <c r="ATM168"/>
      <c r="ATN168"/>
      <c r="ATO168"/>
      <c r="ATP168"/>
      <c r="ATQ168"/>
      <c r="ATR168"/>
      <c r="ATS168"/>
      <c r="ATT168"/>
      <c r="ATU168"/>
      <c r="ATV168"/>
      <c r="ATW168"/>
      <c r="ATX168"/>
      <c r="ATY168"/>
      <c r="ATZ168"/>
      <c r="AUA168"/>
      <c r="AUB168"/>
      <c r="AUC168"/>
      <c r="AUD168"/>
      <c r="AUE168"/>
      <c r="AUF168"/>
      <c r="AUG168"/>
      <c r="AUH168"/>
      <c r="AUI168"/>
      <c r="AUJ168"/>
      <c r="AUK168"/>
      <c r="AUL168"/>
      <c r="AUM168"/>
      <c r="AUN168"/>
      <c r="AUO168"/>
      <c r="AUP168"/>
      <c r="AUQ168"/>
      <c r="AUR168"/>
      <c r="AUS168"/>
      <c r="AUT168"/>
      <c r="AUU168"/>
      <c r="AUV168"/>
      <c r="AUW168"/>
      <c r="AUX168"/>
      <c r="AUY168"/>
      <c r="AUZ168"/>
      <c r="AVA168"/>
      <c r="AVB168"/>
      <c r="AVC168"/>
      <c r="AVD168"/>
      <c r="AVE168"/>
      <c r="AVF168"/>
      <c r="AVG168"/>
      <c r="AVH168"/>
      <c r="AVI168"/>
      <c r="AVJ168"/>
      <c r="AVK168"/>
      <c r="AVL168"/>
      <c r="AVM168"/>
      <c r="AVN168"/>
      <c r="AVO168"/>
      <c r="AVP168"/>
      <c r="AVQ168"/>
      <c r="AVR168"/>
      <c r="AVS168"/>
      <c r="AVT168"/>
      <c r="AVU168"/>
      <c r="AVV168"/>
      <c r="AVW168"/>
      <c r="AVX168"/>
      <c r="AVY168"/>
      <c r="AVZ168"/>
      <c r="AWA168"/>
      <c r="AWB168"/>
      <c r="AWC168"/>
      <c r="AWD168"/>
      <c r="AWE168"/>
      <c r="AWF168"/>
      <c r="AWG168"/>
      <c r="AWH168"/>
      <c r="AWI168"/>
      <c r="AWJ168"/>
      <c r="AWK168"/>
      <c r="AWL168"/>
      <c r="AWM168"/>
      <c r="AWN168"/>
      <c r="AWO168"/>
      <c r="AWP168"/>
      <c r="AWQ168"/>
      <c r="AWR168"/>
      <c r="AWS168"/>
      <c r="AWT168"/>
      <c r="AWU168"/>
      <c r="AWV168"/>
      <c r="AWW168"/>
      <c r="AWX168"/>
      <c r="AWY168"/>
      <c r="AWZ168"/>
      <c r="AXA168"/>
      <c r="AXB168"/>
      <c r="AXC168"/>
      <c r="AXD168"/>
      <c r="AXE168"/>
      <c r="AXF168"/>
      <c r="AXG168"/>
      <c r="AXH168"/>
      <c r="AXI168"/>
      <c r="AXJ168"/>
      <c r="AXK168"/>
      <c r="AXL168"/>
      <c r="AXM168"/>
      <c r="AXN168"/>
      <c r="AXO168"/>
      <c r="AXP168"/>
      <c r="AXQ168"/>
      <c r="AXR168"/>
      <c r="AXS168"/>
      <c r="AXT168"/>
      <c r="AXU168"/>
      <c r="AXV168"/>
      <c r="AXW168"/>
      <c r="AXX168"/>
      <c r="AXY168"/>
      <c r="AXZ168"/>
      <c r="AYA168"/>
      <c r="AYB168"/>
      <c r="AYC168"/>
      <c r="AYD168"/>
      <c r="AYE168"/>
      <c r="AYF168"/>
      <c r="AYG168"/>
      <c r="AYH168"/>
      <c r="AYI168"/>
      <c r="AYJ168"/>
      <c r="AYK168"/>
      <c r="AYL168"/>
      <c r="AYM168"/>
      <c r="AYN168"/>
      <c r="AYO168"/>
      <c r="AYP168"/>
      <c r="AYQ168"/>
      <c r="AYR168"/>
      <c r="AYS168"/>
      <c r="AYT168"/>
      <c r="AYU168"/>
      <c r="AYV168"/>
      <c r="AYW168"/>
      <c r="AYX168"/>
      <c r="AYY168"/>
      <c r="AYZ168"/>
      <c r="AZA168"/>
      <c r="AZB168"/>
      <c r="AZC168"/>
      <c r="AZD168"/>
      <c r="AZE168"/>
      <c r="AZF168"/>
      <c r="AZG168"/>
      <c r="AZH168"/>
      <c r="AZI168"/>
      <c r="AZJ168"/>
      <c r="AZK168"/>
      <c r="AZL168"/>
      <c r="AZM168"/>
      <c r="AZN168"/>
      <c r="AZO168"/>
      <c r="AZP168"/>
      <c r="AZQ168"/>
      <c r="AZR168"/>
      <c r="AZS168"/>
      <c r="AZT168"/>
      <c r="AZU168"/>
      <c r="AZV168"/>
      <c r="AZW168"/>
      <c r="AZX168"/>
      <c r="AZY168"/>
      <c r="AZZ168"/>
      <c r="BAA168"/>
      <c r="BAB168"/>
      <c r="BAC168"/>
      <c r="BAD168"/>
      <c r="BAE168"/>
      <c r="BAF168"/>
      <c r="BAG168"/>
      <c r="BAH168"/>
      <c r="BAI168"/>
      <c r="BAJ168"/>
      <c r="BAK168"/>
      <c r="BAL168"/>
      <c r="BAM168"/>
      <c r="BAN168"/>
      <c r="BAO168"/>
      <c r="BAP168"/>
      <c r="BAQ168"/>
      <c r="BAR168"/>
      <c r="BAS168"/>
      <c r="BAT168"/>
      <c r="BAU168"/>
      <c r="BAV168"/>
      <c r="BAW168"/>
      <c r="BAX168"/>
      <c r="BAY168"/>
      <c r="BAZ168"/>
      <c r="BBA168"/>
      <c r="BBB168"/>
      <c r="BBC168"/>
      <c r="BBD168"/>
      <c r="BBE168"/>
      <c r="BBF168"/>
      <c r="BBG168"/>
      <c r="BBH168"/>
      <c r="BBI168"/>
      <c r="BBJ168"/>
      <c r="BBK168"/>
      <c r="BBL168"/>
      <c r="BBM168"/>
      <c r="BBN168"/>
      <c r="BBO168"/>
      <c r="BBP168"/>
      <c r="BBQ168"/>
      <c r="BBR168"/>
      <c r="BBS168"/>
      <c r="BBT168"/>
      <c r="BBU168"/>
      <c r="BBV168"/>
      <c r="BBW168"/>
      <c r="BBX168"/>
      <c r="BBY168"/>
      <c r="BBZ168"/>
      <c r="BCA168"/>
      <c r="BCB168"/>
      <c r="BCC168"/>
      <c r="BCD168"/>
      <c r="BCE168"/>
      <c r="BCF168"/>
      <c r="BCG168"/>
      <c r="BCH168"/>
      <c r="BCI168"/>
      <c r="BCJ168"/>
      <c r="BCK168"/>
      <c r="BCL168"/>
      <c r="BCM168"/>
      <c r="BCN168"/>
      <c r="BCO168"/>
      <c r="BCP168"/>
      <c r="BCQ168"/>
      <c r="BCR168"/>
      <c r="BCS168"/>
      <c r="BCT168"/>
      <c r="BCU168"/>
      <c r="BCV168"/>
      <c r="BCW168"/>
      <c r="BCX168"/>
      <c r="BCY168"/>
      <c r="BCZ168"/>
      <c r="BDA168"/>
      <c r="BDB168"/>
      <c r="BDC168"/>
      <c r="BDD168"/>
      <c r="BDE168"/>
      <c r="BDF168"/>
      <c r="BDG168"/>
      <c r="BDH168"/>
      <c r="BDI168"/>
      <c r="BDJ168"/>
      <c r="BDK168"/>
      <c r="BDL168"/>
      <c r="BDM168"/>
      <c r="BDN168"/>
      <c r="BDO168"/>
      <c r="BDP168"/>
      <c r="BDQ168"/>
      <c r="BDR168"/>
      <c r="BDS168"/>
      <c r="BDT168"/>
      <c r="BDU168"/>
      <c r="BDV168"/>
      <c r="BDW168"/>
      <c r="BDX168"/>
      <c r="BDY168"/>
      <c r="BDZ168"/>
      <c r="BEA168"/>
      <c r="BEB168"/>
      <c r="BEC168"/>
      <c r="BED168"/>
      <c r="BEE168"/>
      <c r="BEF168"/>
      <c r="BEG168"/>
      <c r="BEH168"/>
      <c r="BEI168"/>
      <c r="BEJ168"/>
      <c r="BEK168"/>
      <c r="BEL168"/>
      <c r="BEM168"/>
      <c r="BEN168"/>
      <c r="BEO168"/>
      <c r="BEP168"/>
      <c r="BEQ168"/>
      <c r="BER168"/>
      <c r="BES168"/>
      <c r="BET168"/>
      <c r="BEU168"/>
      <c r="BEV168"/>
      <c r="BEW168"/>
      <c r="BEX168"/>
      <c r="BEY168"/>
      <c r="BEZ168"/>
      <c r="BFA168"/>
      <c r="BFB168"/>
      <c r="BFC168"/>
      <c r="BFD168"/>
      <c r="BFE168"/>
      <c r="BFF168"/>
      <c r="BFG168"/>
      <c r="BFH168"/>
      <c r="BFI168"/>
      <c r="BFJ168"/>
      <c r="BFK168"/>
      <c r="BFL168"/>
      <c r="BFM168"/>
      <c r="BFN168"/>
      <c r="BFO168"/>
      <c r="BFP168"/>
      <c r="BFQ168"/>
      <c r="BFR168"/>
      <c r="BFS168"/>
      <c r="BFT168"/>
      <c r="BFU168"/>
      <c r="BFV168"/>
      <c r="BFW168"/>
      <c r="BFX168"/>
      <c r="BFY168"/>
      <c r="BFZ168"/>
      <c r="BGA168"/>
      <c r="BGB168"/>
      <c r="BGC168"/>
      <c r="BGD168"/>
      <c r="BGE168"/>
      <c r="BGF168"/>
      <c r="BGG168"/>
      <c r="BGH168"/>
      <c r="BGI168"/>
      <c r="BGJ168"/>
      <c r="BGK168"/>
      <c r="BGL168"/>
      <c r="BGM168"/>
      <c r="BGN168"/>
      <c r="BGO168"/>
      <c r="BGP168"/>
      <c r="BGQ168"/>
      <c r="BGR168"/>
      <c r="BGS168"/>
      <c r="BGT168"/>
      <c r="BGU168"/>
      <c r="BGV168"/>
      <c r="BGW168"/>
      <c r="BGX168"/>
      <c r="BGY168"/>
      <c r="BGZ168"/>
      <c r="BHA168"/>
      <c r="BHB168"/>
      <c r="BHC168"/>
      <c r="BHD168"/>
      <c r="BHE168"/>
      <c r="BHF168"/>
      <c r="BHG168"/>
      <c r="BHH168"/>
      <c r="BHI168"/>
      <c r="BHJ168"/>
      <c r="BHK168"/>
      <c r="BHL168"/>
      <c r="BHM168"/>
      <c r="BHN168"/>
      <c r="BHO168"/>
      <c r="BHP168"/>
      <c r="BHQ168"/>
      <c r="BHR168"/>
      <c r="BHS168"/>
      <c r="BHT168"/>
      <c r="BHU168"/>
      <c r="BHV168"/>
      <c r="BHW168"/>
      <c r="BHX168"/>
      <c r="BHY168"/>
      <c r="BHZ168"/>
      <c r="BIA168"/>
      <c r="BIB168"/>
      <c r="BIC168"/>
      <c r="BID168"/>
      <c r="BIE168"/>
      <c r="BIF168"/>
      <c r="BIG168"/>
      <c r="BIH168"/>
      <c r="BII168"/>
      <c r="BIJ168"/>
      <c r="BIK168"/>
      <c r="BIL168"/>
      <c r="BIM168"/>
      <c r="BIN168"/>
      <c r="BIO168"/>
      <c r="BIP168"/>
      <c r="BIQ168"/>
      <c r="BIR168"/>
      <c r="BIS168"/>
      <c r="BIT168"/>
      <c r="BIU168"/>
      <c r="BIV168"/>
      <c r="BIW168"/>
      <c r="BIX168"/>
      <c r="BIY168"/>
      <c r="BIZ168"/>
      <c r="BJA168"/>
      <c r="BJB168"/>
      <c r="BJC168"/>
      <c r="BJD168"/>
      <c r="BJE168"/>
      <c r="BJF168"/>
      <c r="BJG168"/>
      <c r="BJH168"/>
      <c r="BJI168"/>
      <c r="BJJ168"/>
      <c r="BJK168"/>
      <c r="BJL168"/>
      <c r="BJM168"/>
      <c r="BJN168"/>
      <c r="BJO168"/>
      <c r="BJP168"/>
      <c r="BJQ168"/>
      <c r="BJR168"/>
      <c r="BJS168"/>
      <c r="BJT168"/>
      <c r="BJU168"/>
      <c r="BJV168"/>
      <c r="BJW168"/>
      <c r="BJX168"/>
      <c r="BJY168"/>
      <c r="BJZ168"/>
      <c r="BKA168"/>
      <c r="BKB168"/>
      <c r="BKC168"/>
      <c r="BKD168"/>
      <c r="BKE168"/>
      <c r="BKF168"/>
      <c r="BKG168"/>
      <c r="BKH168"/>
      <c r="BKI168"/>
      <c r="BKJ168"/>
      <c r="BKK168"/>
      <c r="BKL168"/>
      <c r="BKM168"/>
      <c r="BKN168"/>
      <c r="BKO168"/>
      <c r="BKP168"/>
      <c r="BKQ168"/>
      <c r="BKR168"/>
      <c r="BKS168"/>
      <c r="BKT168"/>
      <c r="BKU168"/>
      <c r="BKV168"/>
      <c r="BKW168"/>
      <c r="BKX168"/>
      <c r="BKY168"/>
      <c r="BKZ168"/>
      <c r="BLA168"/>
      <c r="BLB168"/>
      <c r="BLC168"/>
      <c r="BLD168"/>
      <c r="BLE168"/>
      <c r="BLF168"/>
      <c r="BLG168"/>
      <c r="BLH168"/>
      <c r="BLI168"/>
      <c r="BLJ168"/>
      <c r="BLK168"/>
      <c r="BLL168"/>
      <c r="BLM168"/>
      <c r="BLN168"/>
      <c r="BLO168"/>
      <c r="BLP168"/>
      <c r="BLQ168"/>
      <c r="BLR168"/>
      <c r="BLS168"/>
      <c r="BLT168"/>
      <c r="BLU168"/>
      <c r="BLV168"/>
      <c r="BLW168"/>
      <c r="BLX168"/>
      <c r="BLY168"/>
      <c r="BLZ168"/>
      <c r="BMA168"/>
      <c r="BMB168"/>
      <c r="BMC168"/>
      <c r="BMD168"/>
      <c r="BME168"/>
      <c r="BMF168"/>
      <c r="BMG168"/>
      <c r="BMH168"/>
      <c r="BMI168"/>
      <c r="BMJ168"/>
      <c r="BMK168"/>
      <c r="BML168"/>
      <c r="BMM168"/>
      <c r="BMN168"/>
      <c r="BMO168"/>
      <c r="BMP168"/>
      <c r="BMQ168"/>
      <c r="BMR168"/>
      <c r="BMS168"/>
      <c r="BMT168"/>
      <c r="BMU168"/>
      <c r="BMV168"/>
      <c r="BMW168"/>
      <c r="BMX168"/>
      <c r="BMY168"/>
      <c r="BMZ168"/>
      <c r="BNA168"/>
      <c r="BNB168"/>
      <c r="BNC168"/>
      <c r="BND168"/>
      <c r="BNE168"/>
      <c r="BNF168"/>
      <c r="BNG168"/>
      <c r="BNH168"/>
      <c r="BNI168"/>
      <c r="BNJ168"/>
      <c r="BNK168"/>
      <c r="BNL168"/>
      <c r="BNM168"/>
      <c r="BNN168"/>
      <c r="BNO168"/>
      <c r="BNP168"/>
      <c r="BNQ168"/>
      <c r="BNR168"/>
      <c r="BNS168"/>
      <c r="BNT168"/>
      <c r="BNU168"/>
      <c r="BNV168"/>
      <c r="BNW168"/>
      <c r="BNX168"/>
      <c r="BNY168"/>
      <c r="BNZ168"/>
      <c r="BOA168"/>
      <c r="BOB168"/>
      <c r="BOC168"/>
      <c r="BOD168"/>
      <c r="BOE168"/>
      <c r="BOF168"/>
      <c r="BOG168"/>
      <c r="BOH168"/>
      <c r="BOI168"/>
      <c r="BOJ168"/>
      <c r="BOK168"/>
      <c r="BOL168"/>
      <c r="BOM168"/>
      <c r="BON168"/>
      <c r="BOO168"/>
      <c r="BOP168"/>
      <c r="BOQ168"/>
      <c r="BOR168"/>
      <c r="BOS168"/>
      <c r="BOT168"/>
      <c r="BOU168"/>
      <c r="BOV168"/>
      <c r="BOW168"/>
      <c r="BOX168"/>
      <c r="BOY168"/>
      <c r="BOZ168"/>
      <c r="BPA168"/>
      <c r="BPB168"/>
      <c r="BPC168"/>
      <c r="BPD168"/>
      <c r="BPE168"/>
      <c r="BPF168"/>
      <c r="BPG168"/>
      <c r="BPH168"/>
      <c r="BPI168"/>
      <c r="BPJ168"/>
      <c r="BPK168"/>
      <c r="BPL168"/>
      <c r="BPM168"/>
      <c r="BPN168"/>
      <c r="BPO168"/>
      <c r="BPP168"/>
      <c r="BPQ168"/>
      <c r="BPR168"/>
      <c r="BPS168"/>
      <c r="BPT168"/>
      <c r="BPU168"/>
      <c r="BPV168"/>
      <c r="BPW168"/>
      <c r="BPX168"/>
      <c r="BPY168"/>
      <c r="BPZ168"/>
      <c r="BQA168"/>
      <c r="BQB168"/>
      <c r="BQC168"/>
      <c r="BQD168"/>
      <c r="BQE168"/>
      <c r="BQF168"/>
      <c r="BQG168"/>
      <c r="BQH168"/>
      <c r="BQI168"/>
      <c r="BQJ168"/>
      <c r="BQK168"/>
      <c r="BQL168"/>
      <c r="BQM168"/>
      <c r="BQN168"/>
      <c r="BQO168"/>
      <c r="BQP168"/>
      <c r="BQQ168"/>
      <c r="BQR168"/>
      <c r="BQS168"/>
      <c r="BQT168"/>
      <c r="BQU168"/>
      <c r="BQV168"/>
      <c r="BQW168"/>
      <c r="BQX168"/>
      <c r="BQY168"/>
      <c r="BQZ168"/>
      <c r="BRA168"/>
      <c r="BRB168"/>
      <c r="BRC168"/>
      <c r="BRD168"/>
      <c r="BRE168"/>
      <c r="BRF168"/>
      <c r="BRG168"/>
      <c r="BRH168"/>
      <c r="BRI168"/>
      <c r="BRJ168"/>
      <c r="BRK168"/>
      <c r="BRL168"/>
      <c r="BRM168"/>
      <c r="BRN168"/>
      <c r="BRO168"/>
      <c r="BRP168"/>
      <c r="BRQ168"/>
      <c r="BRR168"/>
      <c r="BRS168"/>
      <c r="BRT168"/>
      <c r="BRU168"/>
      <c r="BRV168"/>
      <c r="BRW168"/>
      <c r="BRX168"/>
      <c r="BRY168"/>
      <c r="BRZ168"/>
      <c r="BSA168"/>
      <c r="BSB168"/>
      <c r="BSC168"/>
      <c r="BSD168"/>
      <c r="BSE168"/>
      <c r="BSF168"/>
      <c r="BSG168"/>
      <c r="BSH168"/>
      <c r="BSI168"/>
      <c r="BSJ168"/>
      <c r="BSK168"/>
      <c r="BSL168"/>
      <c r="BSM168"/>
      <c r="BSN168"/>
      <c r="BSO168"/>
      <c r="BSP168"/>
      <c r="BSQ168"/>
      <c r="BSR168"/>
      <c r="BSS168"/>
      <c r="BST168"/>
      <c r="BSU168"/>
      <c r="BSV168"/>
      <c r="BSW168"/>
      <c r="BSX168"/>
      <c r="BSY168"/>
      <c r="BSZ168"/>
      <c r="BTA168"/>
      <c r="BTB168"/>
      <c r="BTC168"/>
      <c r="BTD168"/>
      <c r="BTE168"/>
      <c r="BTF168"/>
      <c r="BTG168"/>
      <c r="BTH168"/>
      <c r="BTI168"/>
      <c r="BTJ168"/>
      <c r="BTK168"/>
      <c r="BTL168"/>
      <c r="BTM168"/>
      <c r="BTN168"/>
      <c r="BTO168"/>
      <c r="BTP168"/>
      <c r="BTQ168"/>
      <c r="BTR168"/>
      <c r="BTS168"/>
      <c r="BTT168"/>
      <c r="BTU168"/>
      <c r="BTV168"/>
      <c r="BTW168"/>
      <c r="BTX168"/>
      <c r="BTY168"/>
      <c r="BTZ168"/>
      <c r="BUA168"/>
      <c r="BUB168"/>
      <c r="BUC168"/>
      <c r="BUD168"/>
      <c r="BUE168"/>
      <c r="BUF168"/>
      <c r="BUG168"/>
      <c r="BUH168"/>
      <c r="BUI168"/>
      <c r="BUJ168"/>
      <c r="BUK168"/>
      <c r="BUL168"/>
      <c r="BUM168"/>
      <c r="BUN168"/>
      <c r="BUO168"/>
      <c r="BUP168"/>
      <c r="BUQ168"/>
      <c r="BUR168"/>
      <c r="BUS168"/>
      <c r="BUT168"/>
      <c r="BUU168"/>
      <c r="BUV168"/>
      <c r="BUW168"/>
      <c r="BUX168"/>
      <c r="BUY168"/>
      <c r="BUZ168"/>
      <c r="BVA168"/>
      <c r="BVB168"/>
      <c r="BVC168"/>
      <c r="BVD168"/>
      <c r="BVE168"/>
      <c r="BVF168"/>
      <c r="BVG168"/>
      <c r="BVH168"/>
      <c r="BVI168"/>
      <c r="BVJ168"/>
      <c r="BVK168"/>
      <c r="BVL168"/>
      <c r="BVM168"/>
      <c r="BVN168"/>
      <c r="BVO168"/>
      <c r="BVP168"/>
      <c r="BVQ168"/>
      <c r="BVR168"/>
      <c r="BVS168"/>
      <c r="BVT168"/>
      <c r="BVU168"/>
      <c r="BVV168"/>
      <c r="BVW168"/>
      <c r="BVX168"/>
      <c r="BVY168"/>
      <c r="BVZ168"/>
      <c r="BWA168"/>
      <c r="BWB168"/>
      <c r="BWC168"/>
      <c r="BWD168"/>
      <c r="BWE168"/>
      <c r="BWF168"/>
      <c r="BWG168"/>
      <c r="BWH168"/>
      <c r="BWI168"/>
      <c r="BWJ168"/>
      <c r="BWK168"/>
      <c r="BWL168"/>
      <c r="BWM168"/>
      <c r="BWN168"/>
      <c r="BWO168"/>
      <c r="BWP168"/>
      <c r="BWQ168"/>
      <c r="BWR168"/>
      <c r="BWS168"/>
      <c r="BWT168"/>
      <c r="BWU168"/>
      <c r="BWV168"/>
      <c r="BWW168"/>
      <c r="BWX168"/>
      <c r="BWY168"/>
      <c r="BWZ168"/>
      <c r="BXA168"/>
      <c r="BXB168"/>
      <c r="BXC168"/>
      <c r="BXD168"/>
      <c r="BXE168"/>
      <c r="BXF168"/>
      <c r="BXG168"/>
      <c r="BXH168"/>
      <c r="BXI168"/>
      <c r="BXJ168"/>
      <c r="BXK168"/>
      <c r="BXL168"/>
      <c r="BXM168"/>
      <c r="BXN168"/>
      <c r="BXO168"/>
      <c r="BXP168"/>
      <c r="BXQ168"/>
      <c r="BXR168"/>
      <c r="BXS168"/>
      <c r="BXT168"/>
      <c r="BXU168"/>
      <c r="BXV168"/>
      <c r="BXW168"/>
      <c r="BXX168"/>
      <c r="BXY168"/>
      <c r="BXZ168"/>
      <c r="BYA168"/>
      <c r="BYB168"/>
      <c r="BYC168"/>
      <c r="BYD168"/>
      <c r="BYE168"/>
      <c r="BYF168"/>
      <c r="BYG168"/>
      <c r="BYH168"/>
      <c r="BYI168"/>
      <c r="BYJ168"/>
      <c r="BYK168"/>
      <c r="BYL168"/>
      <c r="BYM168"/>
      <c r="BYN168"/>
      <c r="BYO168"/>
      <c r="BYP168"/>
      <c r="BYQ168"/>
      <c r="BYR168"/>
      <c r="BYS168"/>
      <c r="BYT168"/>
      <c r="BYU168"/>
      <c r="BYV168"/>
      <c r="BYW168"/>
      <c r="BYX168"/>
      <c r="BYY168"/>
      <c r="BYZ168"/>
      <c r="BZA168"/>
      <c r="BZB168"/>
      <c r="BZC168"/>
      <c r="BZD168"/>
      <c r="BZE168"/>
      <c r="BZF168"/>
      <c r="BZG168"/>
      <c r="BZH168"/>
      <c r="BZI168"/>
      <c r="BZJ168"/>
      <c r="BZK168"/>
      <c r="BZL168"/>
      <c r="BZM168"/>
      <c r="BZN168"/>
      <c r="BZO168"/>
      <c r="BZP168"/>
      <c r="BZQ168"/>
      <c r="BZR168"/>
      <c r="BZS168"/>
      <c r="BZT168"/>
      <c r="BZU168"/>
      <c r="BZV168"/>
      <c r="BZW168"/>
      <c r="BZX168"/>
      <c r="BZY168"/>
      <c r="BZZ168"/>
      <c r="CAA168"/>
      <c r="CAB168"/>
      <c r="CAC168"/>
      <c r="CAD168"/>
      <c r="CAE168"/>
      <c r="CAF168"/>
      <c r="CAG168"/>
      <c r="CAH168"/>
      <c r="CAI168"/>
      <c r="CAJ168"/>
      <c r="CAK168"/>
      <c r="CAL168"/>
      <c r="CAM168"/>
      <c r="CAN168"/>
      <c r="CAO168"/>
      <c r="CAP168"/>
      <c r="CAQ168"/>
      <c r="CAR168"/>
      <c r="CAS168"/>
      <c r="CAT168"/>
      <c r="CAU168"/>
      <c r="CAV168"/>
      <c r="CAW168"/>
      <c r="CAX168"/>
      <c r="CAY168"/>
      <c r="CAZ168"/>
      <c r="CBA168"/>
      <c r="CBB168"/>
      <c r="CBC168"/>
      <c r="CBD168"/>
      <c r="CBE168"/>
      <c r="CBF168"/>
      <c r="CBG168"/>
      <c r="CBH168"/>
      <c r="CBI168"/>
      <c r="CBJ168"/>
      <c r="CBK168"/>
      <c r="CBL168"/>
      <c r="CBM168"/>
      <c r="CBN168"/>
      <c r="CBO168"/>
      <c r="CBP168"/>
      <c r="CBQ168"/>
      <c r="CBR168"/>
      <c r="CBS168"/>
      <c r="CBT168"/>
      <c r="CBU168"/>
      <c r="CBV168"/>
      <c r="CBW168"/>
      <c r="CBX168"/>
      <c r="CBY168"/>
      <c r="CBZ168"/>
      <c r="CCA168"/>
      <c r="CCB168"/>
      <c r="CCC168"/>
      <c r="CCD168"/>
      <c r="CCE168"/>
      <c r="CCF168"/>
      <c r="CCG168"/>
      <c r="CCH168"/>
      <c r="CCI168"/>
      <c r="CCJ168"/>
      <c r="CCK168"/>
      <c r="CCL168"/>
      <c r="CCM168"/>
      <c r="CCN168"/>
      <c r="CCO168"/>
      <c r="CCP168"/>
      <c r="CCQ168"/>
      <c r="CCR168"/>
      <c r="CCS168"/>
      <c r="CCT168"/>
      <c r="CCU168"/>
      <c r="CCV168"/>
      <c r="CCW168"/>
      <c r="CCX168"/>
      <c r="CCY168"/>
      <c r="CCZ168"/>
      <c r="CDA168"/>
      <c r="CDB168"/>
      <c r="CDC168"/>
      <c r="CDD168"/>
      <c r="CDE168"/>
      <c r="CDF168"/>
      <c r="CDG168"/>
      <c r="CDH168"/>
      <c r="CDI168"/>
      <c r="CDJ168"/>
      <c r="CDK168"/>
      <c r="CDL168"/>
      <c r="CDM168"/>
      <c r="CDN168"/>
      <c r="CDO168"/>
      <c r="CDP168"/>
      <c r="CDQ168"/>
      <c r="CDR168"/>
      <c r="CDS168"/>
      <c r="CDT168"/>
      <c r="CDU168"/>
      <c r="CDV168"/>
      <c r="CDW168"/>
      <c r="CDX168"/>
      <c r="CDY168"/>
      <c r="CDZ168"/>
      <c r="CEA168"/>
      <c r="CEB168"/>
      <c r="CEC168"/>
      <c r="CED168"/>
      <c r="CEE168"/>
      <c r="CEF168"/>
      <c r="CEG168"/>
      <c r="CEH168"/>
      <c r="CEI168"/>
      <c r="CEJ168"/>
      <c r="CEK168"/>
      <c r="CEL168"/>
      <c r="CEM168"/>
      <c r="CEN168"/>
      <c r="CEO168"/>
      <c r="CEP168"/>
      <c r="CEQ168"/>
      <c r="CER168"/>
      <c r="CES168"/>
      <c r="CET168"/>
      <c r="CEU168"/>
      <c r="CEV168"/>
      <c r="CEW168"/>
      <c r="CEX168"/>
      <c r="CEY168"/>
      <c r="CEZ168"/>
      <c r="CFA168"/>
      <c r="CFB168"/>
      <c r="CFC168"/>
      <c r="CFD168"/>
      <c r="CFE168"/>
      <c r="CFF168"/>
      <c r="CFG168"/>
      <c r="CFH168"/>
      <c r="CFI168"/>
      <c r="CFJ168"/>
      <c r="CFK168"/>
      <c r="CFL168"/>
      <c r="CFM168"/>
      <c r="CFN168"/>
      <c r="CFO168"/>
      <c r="CFP168"/>
      <c r="CFQ168"/>
      <c r="CFR168"/>
      <c r="CFS168"/>
      <c r="CFT168"/>
      <c r="CFU168"/>
      <c r="CFV168"/>
      <c r="CFW168"/>
      <c r="CFX168"/>
      <c r="CFY168"/>
      <c r="CFZ168"/>
      <c r="CGA168"/>
      <c r="CGB168"/>
      <c r="CGC168"/>
      <c r="CGD168"/>
      <c r="CGE168"/>
      <c r="CGF168"/>
      <c r="CGG168"/>
      <c r="CGH168"/>
      <c r="CGI168"/>
      <c r="CGJ168"/>
      <c r="CGK168"/>
      <c r="CGL168"/>
      <c r="CGM168"/>
      <c r="CGN168"/>
      <c r="CGO168"/>
      <c r="CGP168"/>
      <c r="CGQ168"/>
      <c r="CGR168"/>
      <c r="CGS168"/>
      <c r="CGT168"/>
      <c r="CGU168"/>
      <c r="CGV168"/>
      <c r="CGW168"/>
      <c r="CGX168"/>
      <c r="CGY168"/>
      <c r="CGZ168"/>
      <c r="CHA168"/>
      <c r="CHB168"/>
      <c r="CHC168"/>
      <c r="CHD168"/>
      <c r="CHE168"/>
      <c r="CHF168"/>
      <c r="CHG168"/>
      <c r="CHH168"/>
      <c r="CHI168"/>
      <c r="CHJ168"/>
      <c r="CHK168"/>
      <c r="CHL168"/>
      <c r="CHM168"/>
      <c r="CHN168"/>
      <c r="CHO168"/>
      <c r="CHP168"/>
      <c r="CHQ168"/>
      <c r="CHR168"/>
      <c r="CHS168"/>
      <c r="CHT168"/>
      <c r="CHU168"/>
      <c r="CHV168"/>
      <c r="CHW168"/>
      <c r="CHX168"/>
      <c r="CHY168"/>
      <c r="CHZ168"/>
      <c r="CIA168"/>
      <c r="CIB168"/>
      <c r="CIC168"/>
      <c r="CID168"/>
      <c r="CIE168"/>
      <c r="CIF168"/>
      <c r="CIG168"/>
      <c r="CIH168"/>
      <c r="CII168"/>
      <c r="CIJ168"/>
      <c r="CIK168"/>
      <c r="CIL168"/>
      <c r="CIM168"/>
      <c r="CIN168"/>
      <c r="CIO168"/>
      <c r="CIP168"/>
      <c r="CIQ168"/>
      <c r="CIR168"/>
      <c r="CIS168"/>
      <c r="CIT168"/>
      <c r="CIU168"/>
      <c r="CIV168"/>
      <c r="CIW168"/>
      <c r="CIX168"/>
      <c r="CIY168"/>
      <c r="CIZ168"/>
      <c r="CJA168"/>
      <c r="CJB168"/>
      <c r="CJC168"/>
      <c r="CJD168"/>
      <c r="CJE168"/>
      <c r="CJF168"/>
      <c r="CJG168"/>
      <c r="CJH168"/>
      <c r="CJI168"/>
      <c r="CJJ168"/>
      <c r="CJK168"/>
      <c r="CJL168"/>
      <c r="CJM168"/>
      <c r="CJN168"/>
      <c r="CJO168"/>
      <c r="CJP168"/>
      <c r="CJQ168"/>
      <c r="CJR168"/>
      <c r="CJS168"/>
      <c r="CJT168"/>
      <c r="CJU168"/>
      <c r="CJV168"/>
      <c r="CJW168"/>
      <c r="CJX168"/>
      <c r="CJY168"/>
      <c r="CJZ168"/>
      <c r="CKA168"/>
      <c r="CKB168"/>
      <c r="CKC168"/>
      <c r="CKD168"/>
      <c r="CKE168"/>
      <c r="CKF168"/>
      <c r="CKG168"/>
      <c r="CKH168"/>
      <c r="CKI168"/>
      <c r="CKJ168"/>
      <c r="CKK168"/>
      <c r="CKL168"/>
      <c r="CKM168"/>
      <c r="CKN168"/>
      <c r="CKO168"/>
      <c r="CKP168"/>
      <c r="CKQ168"/>
      <c r="CKR168"/>
      <c r="CKS168"/>
      <c r="CKT168"/>
      <c r="CKU168"/>
      <c r="CKV168"/>
      <c r="CKW168"/>
      <c r="CKX168"/>
      <c r="CKY168"/>
      <c r="CKZ168"/>
      <c r="CLA168"/>
      <c r="CLB168"/>
      <c r="CLC168"/>
      <c r="CLD168"/>
      <c r="CLE168"/>
      <c r="CLF168"/>
      <c r="CLG168"/>
      <c r="CLH168"/>
      <c r="CLI168"/>
      <c r="CLJ168"/>
      <c r="CLK168"/>
      <c r="CLL168"/>
      <c r="CLM168"/>
      <c r="CLN168"/>
      <c r="CLO168"/>
      <c r="CLP168"/>
      <c r="CLQ168"/>
      <c r="CLR168"/>
      <c r="CLS168"/>
      <c r="CLT168"/>
      <c r="CLU168"/>
      <c r="CLV168"/>
      <c r="CLW168"/>
      <c r="CLX168"/>
      <c r="CLY168"/>
      <c r="CLZ168"/>
      <c r="CMA168"/>
      <c r="CMB168"/>
      <c r="CMC168"/>
      <c r="CMD168"/>
      <c r="CME168"/>
      <c r="CMF168"/>
      <c r="CMG168"/>
      <c r="CMH168"/>
      <c r="CMI168"/>
      <c r="CMJ168"/>
      <c r="CMK168"/>
      <c r="CML168"/>
      <c r="CMM168"/>
      <c r="CMN168"/>
      <c r="CMO168"/>
      <c r="CMP168"/>
      <c r="CMQ168"/>
      <c r="CMR168"/>
      <c r="CMS168"/>
      <c r="CMT168"/>
      <c r="CMU168"/>
      <c r="CMV168"/>
      <c r="CMW168"/>
      <c r="CMX168"/>
      <c r="CMY168"/>
      <c r="CMZ168"/>
      <c r="CNA168"/>
      <c r="CNB168"/>
      <c r="CNC168"/>
      <c r="CND168"/>
      <c r="CNE168"/>
      <c r="CNF168"/>
      <c r="CNG168"/>
      <c r="CNH168"/>
      <c r="CNI168"/>
      <c r="CNJ168"/>
      <c r="CNK168"/>
      <c r="CNL168"/>
      <c r="CNM168"/>
      <c r="CNN168"/>
      <c r="CNO168"/>
      <c r="CNP168"/>
      <c r="CNQ168"/>
      <c r="CNR168"/>
      <c r="CNS168"/>
      <c r="CNT168"/>
      <c r="CNU168"/>
      <c r="CNV168"/>
      <c r="CNW168"/>
      <c r="CNX168"/>
      <c r="CNY168"/>
      <c r="CNZ168"/>
      <c r="COA168"/>
      <c r="COB168"/>
      <c r="COC168"/>
      <c r="COD168"/>
      <c r="COE168"/>
      <c r="COF168"/>
      <c r="COG168"/>
      <c r="COH168"/>
      <c r="COI168"/>
      <c r="COJ168"/>
      <c r="COK168"/>
      <c r="COL168"/>
      <c r="COM168"/>
      <c r="CON168"/>
      <c r="COO168"/>
      <c r="COP168"/>
      <c r="COQ168"/>
      <c r="COR168"/>
      <c r="COS168"/>
      <c r="COT168"/>
      <c r="COU168"/>
      <c r="COV168"/>
      <c r="COW168"/>
      <c r="COX168"/>
      <c r="COY168"/>
      <c r="COZ168"/>
      <c r="CPA168"/>
      <c r="CPB168"/>
      <c r="CPC168"/>
      <c r="CPD168"/>
      <c r="CPE168"/>
      <c r="CPF168"/>
      <c r="CPG168"/>
      <c r="CPH168"/>
      <c r="CPI168"/>
      <c r="CPJ168"/>
      <c r="CPK168"/>
      <c r="CPL168"/>
      <c r="CPM168"/>
      <c r="CPN168"/>
      <c r="CPO168"/>
      <c r="CPP168"/>
      <c r="CPQ168"/>
      <c r="CPR168"/>
      <c r="CPS168"/>
      <c r="CPT168"/>
      <c r="CPU168"/>
      <c r="CPV168"/>
      <c r="CPW168"/>
      <c r="CPX168"/>
      <c r="CPY168"/>
      <c r="CPZ168"/>
      <c r="CQA168"/>
      <c r="CQB168"/>
      <c r="CQC168"/>
      <c r="CQD168"/>
      <c r="CQE168"/>
      <c r="CQF168"/>
      <c r="CQG168"/>
      <c r="CQH168"/>
      <c r="CQI168"/>
      <c r="CQJ168"/>
      <c r="CQK168"/>
      <c r="CQL168"/>
      <c r="CQM168"/>
      <c r="CQN168"/>
      <c r="CQO168"/>
      <c r="CQP168"/>
      <c r="CQQ168"/>
      <c r="CQR168"/>
      <c r="CQS168"/>
      <c r="CQT168"/>
      <c r="CQU168"/>
      <c r="CQV168"/>
      <c r="CQW168"/>
      <c r="CQX168"/>
      <c r="CQY168"/>
      <c r="CQZ168"/>
      <c r="CRA168"/>
      <c r="CRB168"/>
      <c r="CRC168"/>
      <c r="CRD168"/>
      <c r="CRE168"/>
      <c r="CRF168"/>
      <c r="CRG168"/>
      <c r="CRH168"/>
      <c r="CRI168"/>
      <c r="CRJ168"/>
      <c r="CRK168"/>
      <c r="CRL168"/>
      <c r="CRM168"/>
      <c r="CRN168"/>
      <c r="CRO168"/>
      <c r="CRP168"/>
      <c r="CRQ168"/>
      <c r="CRR168"/>
      <c r="CRS168"/>
      <c r="CRT168"/>
      <c r="CRU168"/>
      <c r="CRV168"/>
      <c r="CRW168"/>
      <c r="CRX168"/>
      <c r="CRY168"/>
      <c r="CRZ168"/>
      <c r="CSA168"/>
      <c r="CSB168"/>
      <c r="CSC168"/>
      <c r="CSD168"/>
      <c r="CSE168"/>
      <c r="CSF168"/>
      <c r="CSG168"/>
      <c r="CSH168"/>
      <c r="CSI168"/>
      <c r="CSJ168"/>
      <c r="CSK168"/>
      <c r="CSL168"/>
      <c r="CSM168"/>
      <c r="CSN168"/>
      <c r="CSO168"/>
      <c r="CSP168"/>
      <c r="CSQ168"/>
      <c r="CSR168"/>
      <c r="CSS168"/>
      <c r="CST168"/>
      <c r="CSU168"/>
      <c r="CSV168"/>
      <c r="CSW168"/>
      <c r="CSX168"/>
      <c r="CSY168"/>
      <c r="CSZ168"/>
      <c r="CTA168"/>
      <c r="CTB168"/>
      <c r="CTC168"/>
      <c r="CTD168"/>
      <c r="CTE168"/>
      <c r="CTF168"/>
      <c r="CTG168"/>
      <c r="CTH168"/>
      <c r="CTI168"/>
      <c r="CTJ168"/>
      <c r="CTK168"/>
      <c r="CTL168"/>
      <c r="CTM168"/>
      <c r="CTN168"/>
      <c r="CTO168"/>
      <c r="CTP168"/>
      <c r="CTQ168"/>
      <c r="CTR168"/>
      <c r="CTS168"/>
      <c r="CTT168"/>
      <c r="CTU168"/>
      <c r="CTV168"/>
      <c r="CTW168"/>
      <c r="CTX168"/>
      <c r="CTY168"/>
      <c r="CTZ168"/>
      <c r="CUA168"/>
      <c r="CUB168"/>
      <c r="CUC168"/>
      <c r="CUD168"/>
      <c r="CUE168"/>
      <c r="CUF168"/>
      <c r="CUG168"/>
      <c r="CUH168"/>
      <c r="CUI168"/>
      <c r="CUJ168"/>
      <c r="CUK168"/>
      <c r="CUL168"/>
      <c r="CUM168"/>
      <c r="CUN168"/>
      <c r="CUO168"/>
      <c r="CUP168"/>
      <c r="CUQ168"/>
      <c r="CUR168"/>
      <c r="CUS168"/>
      <c r="CUT168"/>
      <c r="CUU168"/>
      <c r="CUV168"/>
      <c r="CUW168"/>
      <c r="CUX168"/>
      <c r="CUY168"/>
      <c r="CUZ168"/>
      <c r="CVA168"/>
      <c r="CVB168"/>
      <c r="CVC168"/>
      <c r="CVD168"/>
      <c r="CVE168"/>
      <c r="CVF168"/>
      <c r="CVG168"/>
      <c r="CVH168"/>
      <c r="CVI168"/>
      <c r="CVJ168"/>
      <c r="CVK168"/>
      <c r="CVL168"/>
      <c r="CVM168"/>
      <c r="CVN168"/>
      <c r="CVO168"/>
      <c r="CVP168"/>
      <c r="CVQ168"/>
      <c r="CVR168"/>
      <c r="CVS168"/>
      <c r="CVT168"/>
      <c r="CVU168"/>
      <c r="CVV168"/>
      <c r="CVW168"/>
      <c r="CVX168"/>
      <c r="CVY168"/>
      <c r="CVZ168"/>
      <c r="CWA168"/>
      <c r="CWB168"/>
      <c r="CWC168"/>
      <c r="CWD168"/>
      <c r="CWE168"/>
      <c r="CWF168"/>
      <c r="CWG168"/>
      <c r="CWH168"/>
      <c r="CWI168"/>
      <c r="CWJ168"/>
      <c r="CWK168"/>
      <c r="CWL168"/>
      <c r="CWM168"/>
      <c r="CWN168"/>
      <c r="CWO168"/>
      <c r="CWP168"/>
      <c r="CWQ168"/>
      <c r="CWR168"/>
      <c r="CWS168"/>
      <c r="CWT168"/>
      <c r="CWU168"/>
      <c r="CWV168"/>
      <c r="CWW168"/>
      <c r="CWX168"/>
      <c r="CWY168"/>
      <c r="CWZ168"/>
      <c r="CXA168"/>
      <c r="CXB168"/>
      <c r="CXC168"/>
      <c r="CXD168"/>
      <c r="CXE168"/>
      <c r="CXF168"/>
      <c r="CXG168"/>
      <c r="CXH168"/>
      <c r="CXI168"/>
      <c r="CXJ168"/>
      <c r="CXK168"/>
      <c r="CXL168"/>
      <c r="CXM168"/>
      <c r="CXN168"/>
      <c r="CXO168"/>
      <c r="CXP168"/>
      <c r="CXQ168"/>
      <c r="CXR168"/>
      <c r="CXS168"/>
      <c r="CXT168"/>
      <c r="CXU168"/>
      <c r="CXV168"/>
      <c r="CXW168"/>
      <c r="CXX168"/>
      <c r="CXY168"/>
      <c r="CXZ168"/>
      <c r="CYA168"/>
      <c r="CYB168"/>
      <c r="CYC168"/>
      <c r="CYD168"/>
      <c r="CYE168"/>
      <c r="CYF168"/>
      <c r="CYG168"/>
      <c r="CYH168"/>
      <c r="CYI168"/>
      <c r="CYJ168"/>
      <c r="CYK168"/>
      <c r="CYL168"/>
      <c r="CYM168"/>
      <c r="CYN168"/>
      <c r="CYO168"/>
      <c r="CYP168"/>
      <c r="CYQ168"/>
      <c r="CYR168"/>
      <c r="CYS168"/>
      <c r="CYT168"/>
      <c r="CYU168"/>
      <c r="CYV168"/>
      <c r="CYW168"/>
      <c r="CYX168"/>
      <c r="CYY168"/>
      <c r="CYZ168"/>
      <c r="CZA168"/>
      <c r="CZB168"/>
      <c r="CZC168"/>
      <c r="CZD168"/>
      <c r="CZE168"/>
      <c r="CZF168"/>
      <c r="CZG168"/>
      <c r="CZH168"/>
      <c r="CZI168"/>
      <c r="CZJ168"/>
      <c r="CZK168"/>
      <c r="CZL168"/>
      <c r="CZM168"/>
      <c r="CZN168"/>
      <c r="CZO168"/>
      <c r="CZP168"/>
      <c r="CZQ168"/>
      <c r="CZR168"/>
      <c r="CZS168"/>
      <c r="CZT168"/>
      <c r="CZU168"/>
      <c r="CZV168"/>
      <c r="CZW168"/>
      <c r="CZX168"/>
      <c r="CZY168"/>
      <c r="CZZ168"/>
      <c r="DAA168"/>
      <c r="DAB168"/>
      <c r="DAC168"/>
      <c r="DAD168"/>
      <c r="DAE168"/>
      <c r="DAF168"/>
      <c r="DAG168"/>
      <c r="DAH168"/>
      <c r="DAI168"/>
      <c r="DAJ168"/>
      <c r="DAK168"/>
      <c r="DAL168"/>
      <c r="DAM168"/>
      <c r="DAN168"/>
      <c r="DAO168"/>
      <c r="DAP168"/>
      <c r="DAQ168"/>
      <c r="DAR168"/>
      <c r="DAS168"/>
      <c r="DAT168"/>
      <c r="DAU168"/>
      <c r="DAV168"/>
      <c r="DAW168"/>
      <c r="DAX168"/>
      <c r="DAY168"/>
      <c r="DAZ168"/>
      <c r="DBA168"/>
      <c r="DBB168"/>
      <c r="DBC168"/>
      <c r="DBD168"/>
      <c r="DBE168"/>
      <c r="DBF168"/>
      <c r="DBG168"/>
      <c r="DBH168"/>
      <c r="DBI168"/>
      <c r="DBJ168"/>
      <c r="DBK168"/>
      <c r="DBL168"/>
      <c r="DBM168"/>
      <c r="DBN168"/>
      <c r="DBO168"/>
      <c r="DBP168"/>
      <c r="DBQ168"/>
      <c r="DBR168"/>
      <c r="DBS168"/>
      <c r="DBT168"/>
      <c r="DBU168"/>
      <c r="DBV168"/>
      <c r="DBW168"/>
      <c r="DBX168"/>
      <c r="DBY168"/>
      <c r="DBZ168"/>
      <c r="DCA168"/>
      <c r="DCB168"/>
      <c r="DCC168"/>
      <c r="DCD168"/>
      <c r="DCE168"/>
      <c r="DCF168"/>
      <c r="DCG168"/>
      <c r="DCH168"/>
      <c r="DCI168"/>
      <c r="DCJ168"/>
      <c r="DCK168"/>
      <c r="DCL168"/>
      <c r="DCM168"/>
      <c r="DCN168"/>
      <c r="DCO168"/>
      <c r="DCP168"/>
      <c r="DCQ168"/>
      <c r="DCR168"/>
      <c r="DCS168"/>
      <c r="DCT168"/>
      <c r="DCU168"/>
      <c r="DCV168"/>
      <c r="DCW168"/>
      <c r="DCX168"/>
      <c r="DCY168"/>
      <c r="DCZ168"/>
      <c r="DDA168"/>
      <c r="DDB168"/>
      <c r="DDC168"/>
      <c r="DDD168"/>
      <c r="DDE168"/>
      <c r="DDF168"/>
      <c r="DDG168"/>
      <c r="DDH168"/>
      <c r="DDI168"/>
      <c r="DDJ168"/>
      <c r="DDK168"/>
      <c r="DDL168"/>
      <c r="DDM168"/>
      <c r="DDN168"/>
      <c r="DDO168"/>
      <c r="DDP168"/>
      <c r="DDQ168"/>
      <c r="DDR168"/>
      <c r="DDS168"/>
      <c r="DDT168"/>
      <c r="DDU168"/>
      <c r="DDV168"/>
      <c r="DDW168"/>
      <c r="DDX168"/>
      <c r="DDY168"/>
      <c r="DDZ168"/>
      <c r="DEA168"/>
      <c r="DEB168"/>
      <c r="DEC168"/>
      <c r="DED168"/>
      <c r="DEE168"/>
      <c r="DEF168"/>
      <c r="DEG168"/>
      <c r="DEH168"/>
      <c r="DEI168"/>
      <c r="DEJ168"/>
      <c r="DEK168"/>
      <c r="DEL168"/>
      <c r="DEM168"/>
      <c r="DEN168"/>
      <c r="DEO168"/>
      <c r="DEP168"/>
      <c r="DEQ168"/>
      <c r="DER168"/>
      <c r="DES168"/>
      <c r="DET168"/>
      <c r="DEU168"/>
      <c r="DEV168"/>
      <c r="DEW168"/>
      <c r="DEX168"/>
      <c r="DEY168"/>
      <c r="DEZ168"/>
      <c r="DFA168"/>
      <c r="DFB168"/>
      <c r="DFC168"/>
      <c r="DFD168"/>
      <c r="DFE168"/>
      <c r="DFF168"/>
      <c r="DFG168"/>
      <c r="DFH168"/>
      <c r="DFI168"/>
      <c r="DFJ168"/>
      <c r="DFK168"/>
      <c r="DFL168"/>
      <c r="DFM168"/>
      <c r="DFN168"/>
      <c r="DFO168"/>
      <c r="DFP168"/>
      <c r="DFQ168"/>
      <c r="DFR168"/>
      <c r="DFS168"/>
      <c r="DFT168"/>
      <c r="DFU168"/>
      <c r="DFV168"/>
      <c r="DFW168"/>
      <c r="DFX168"/>
      <c r="DFY168"/>
      <c r="DFZ168"/>
      <c r="DGA168"/>
      <c r="DGB168"/>
      <c r="DGC168"/>
      <c r="DGD168"/>
      <c r="DGE168"/>
      <c r="DGF168"/>
      <c r="DGG168"/>
      <c r="DGH168"/>
      <c r="DGI168"/>
      <c r="DGJ168"/>
      <c r="DGK168"/>
      <c r="DGL168"/>
      <c r="DGM168"/>
      <c r="DGN168"/>
      <c r="DGO168"/>
      <c r="DGP168"/>
      <c r="DGQ168"/>
      <c r="DGR168"/>
      <c r="DGS168"/>
      <c r="DGT168"/>
      <c r="DGU168"/>
      <c r="DGV168"/>
      <c r="DGW168"/>
      <c r="DGX168"/>
      <c r="DGY168"/>
      <c r="DGZ168"/>
      <c r="DHA168"/>
      <c r="DHB168"/>
      <c r="DHC168"/>
      <c r="DHD168"/>
      <c r="DHE168"/>
      <c r="DHF168"/>
      <c r="DHG168"/>
      <c r="DHH168"/>
      <c r="DHI168"/>
      <c r="DHJ168"/>
      <c r="DHK168"/>
      <c r="DHL168"/>
      <c r="DHM168"/>
      <c r="DHN168"/>
      <c r="DHO168"/>
      <c r="DHP168"/>
      <c r="DHQ168"/>
      <c r="DHR168"/>
      <c r="DHS168"/>
      <c r="DHT168"/>
      <c r="DHU168"/>
      <c r="DHV168"/>
      <c r="DHW168"/>
      <c r="DHX168"/>
      <c r="DHY168"/>
      <c r="DHZ168"/>
      <c r="DIA168"/>
      <c r="DIB168"/>
      <c r="DIC168"/>
      <c r="DID168"/>
      <c r="DIE168"/>
      <c r="DIF168"/>
      <c r="DIG168"/>
      <c r="DIH168"/>
      <c r="DII168"/>
      <c r="DIJ168"/>
      <c r="DIK168"/>
      <c r="DIL168"/>
      <c r="DIM168"/>
      <c r="DIN168"/>
      <c r="DIO168"/>
      <c r="DIP168"/>
      <c r="DIQ168"/>
      <c r="DIR168"/>
      <c r="DIS168"/>
      <c r="DIT168"/>
      <c r="DIU168"/>
      <c r="DIV168"/>
      <c r="DIW168"/>
      <c r="DIX168"/>
      <c r="DIY168"/>
      <c r="DIZ168"/>
      <c r="DJA168"/>
      <c r="DJB168"/>
      <c r="DJC168"/>
      <c r="DJD168"/>
      <c r="DJE168"/>
      <c r="DJF168"/>
      <c r="DJG168"/>
      <c r="DJH168"/>
      <c r="DJI168"/>
      <c r="DJJ168"/>
      <c r="DJK168"/>
      <c r="DJL168"/>
      <c r="DJM168"/>
      <c r="DJN168"/>
      <c r="DJO168"/>
      <c r="DJP168"/>
      <c r="DJQ168"/>
      <c r="DJR168"/>
      <c r="DJS168"/>
      <c r="DJT168"/>
      <c r="DJU168"/>
      <c r="DJV168"/>
      <c r="DJW168"/>
      <c r="DJX168"/>
      <c r="DJY168"/>
      <c r="DJZ168"/>
      <c r="DKA168"/>
      <c r="DKB168"/>
      <c r="DKC168"/>
      <c r="DKD168"/>
      <c r="DKE168"/>
      <c r="DKF168"/>
      <c r="DKG168"/>
      <c r="DKH168"/>
      <c r="DKI168"/>
      <c r="DKJ168"/>
      <c r="DKK168"/>
      <c r="DKL168"/>
      <c r="DKM168"/>
      <c r="DKN168"/>
      <c r="DKO168"/>
      <c r="DKP168"/>
      <c r="DKQ168"/>
      <c r="DKR168"/>
      <c r="DKS168"/>
      <c r="DKT168"/>
      <c r="DKU168"/>
      <c r="DKV168"/>
      <c r="DKW168"/>
      <c r="DKX168"/>
      <c r="DKY168"/>
      <c r="DKZ168"/>
      <c r="DLA168"/>
      <c r="DLB168"/>
      <c r="DLC168"/>
      <c r="DLD168"/>
      <c r="DLE168"/>
      <c r="DLF168"/>
      <c r="DLG168"/>
      <c r="DLH168"/>
      <c r="DLI168"/>
      <c r="DLJ168"/>
      <c r="DLK168"/>
      <c r="DLL168"/>
      <c r="DLM168"/>
      <c r="DLN168"/>
      <c r="DLO168"/>
      <c r="DLP168"/>
      <c r="DLQ168"/>
      <c r="DLR168"/>
      <c r="DLS168"/>
      <c r="DLT168"/>
      <c r="DLU168"/>
      <c r="DLV168"/>
      <c r="DLW168"/>
      <c r="DLX168"/>
      <c r="DLY168"/>
      <c r="DLZ168"/>
      <c r="DMA168"/>
      <c r="DMB168"/>
      <c r="DMC168"/>
      <c r="DMD168"/>
      <c r="DME168"/>
      <c r="DMF168"/>
      <c r="DMG168"/>
      <c r="DMH168"/>
      <c r="DMI168"/>
      <c r="DMJ168"/>
      <c r="DMK168"/>
      <c r="DML168"/>
      <c r="DMM168"/>
      <c r="DMN168"/>
      <c r="DMO168"/>
      <c r="DMP168"/>
      <c r="DMQ168"/>
      <c r="DMR168"/>
      <c r="DMS168"/>
      <c r="DMT168"/>
      <c r="DMU168"/>
      <c r="DMV168"/>
      <c r="DMW168"/>
      <c r="DMX168"/>
      <c r="DMY168"/>
      <c r="DMZ168"/>
      <c r="DNA168"/>
      <c r="DNB168"/>
      <c r="DNC168"/>
      <c r="DND168"/>
      <c r="DNE168"/>
      <c r="DNF168"/>
      <c r="DNG168"/>
      <c r="DNH168"/>
      <c r="DNI168"/>
      <c r="DNJ168"/>
      <c r="DNK168"/>
      <c r="DNL168"/>
      <c r="DNM168"/>
      <c r="DNN168"/>
      <c r="DNO168"/>
      <c r="DNP168"/>
      <c r="DNQ168"/>
      <c r="DNR168"/>
      <c r="DNS168"/>
      <c r="DNT168"/>
      <c r="DNU168"/>
      <c r="DNV168"/>
      <c r="DNW168"/>
      <c r="DNX168"/>
      <c r="DNY168"/>
      <c r="DNZ168"/>
      <c r="DOA168"/>
      <c r="DOB168"/>
      <c r="DOC168"/>
      <c r="DOD168"/>
      <c r="DOE168"/>
      <c r="DOF168"/>
      <c r="DOG168"/>
      <c r="DOH168"/>
      <c r="DOI168"/>
      <c r="DOJ168"/>
      <c r="DOK168"/>
      <c r="DOL168"/>
      <c r="DOM168"/>
      <c r="DON168"/>
      <c r="DOO168"/>
      <c r="DOP168"/>
      <c r="DOQ168"/>
      <c r="DOR168"/>
      <c r="DOS168"/>
      <c r="DOT168"/>
      <c r="DOU168"/>
      <c r="DOV168"/>
      <c r="DOW168"/>
      <c r="DOX168"/>
      <c r="DOY168"/>
      <c r="DOZ168"/>
      <c r="DPA168"/>
      <c r="DPB168"/>
      <c r="DPC168"/>
      <c r="DPD168"/>
      <c r="DPE168"/>
      <c r="DPF168"/>
      <c r="DPG168"/>
      <c r="DPH168"/>
      <c r="DPI168"/>
      <c r="DPJ168"/>
      <c r="DPK168"/>
      <c r="DPL168"/>
      <c r="DPM168"/>
      <c r="DPN168"/>
      <c r="DPO168"/>
      <c r="DPP168"/>
      <c r="DPQ168"/>
      <c r="DPR168"/>
      <c r="DPS168"/>
      <c r="DPT168"/>
      <c r="DPU168"/>
      <c r="DPV168"/>
      <c r="DPW168"/>
      <c r="DPX168"/>
      <c r="DPY168"/>
      <c r="DPZ168"/>
      <c r="DQA168"/>
      <c r="DQB168"/>
      <c r="DQC168"/>
      <c r="DQD168"/>
      <c r="DQE168"/>
      <c r="DQF168"/>
      <c r="DQG168"/>
      <c r="DQH168"/>
      <c r="DQI168"/>
      <c r="DQJ168"/>
      <c r="DQK168"/>
      <c r="DQL168"/>
      <c r="DQM168"/>
      <c r="DQN168"/>
      <c r="DQO168"/>
      <c r="DQP168"/>
      <c r="DQQ168"/>
      <c r="DQR168"/>
      <c r="DQS168"/>
      <c r="DQT168"/>
      <c r="DQU168"/>
      <c r="DQV168"/>
      <c r="DQW168"/>
      <c r="DQX168"/>
      <c r="DQY168"/>
      <c r="DQZ168"/>
      <c r="DRA168"/>
      <c r="DRB168"/>
      <c r="DRC168"/>
      <c r="DRD168"/>
      <c r="DRE168"/>
      <c r="DRF168"/>
      <c r="DRG168"/>
      <c r="DRH168"/>
      <c r="DRI168"/>
      <c r="DRJ168"/>
      <c r="DRK168"/>
      <c r="DRL168"/>
      <c r="DRM168"/>
      <c r="DRN168"/>
      <c r="DRO168"/>
      <c r="DRP168"/>
      <c r="DRQ168"/>
      <c r="DRR168"/>
      <c r="DRS168"/>
      <c r="DRT168"/>
      <c r="DRU168"/>
      <c r="DRV168"/>
      <c r="DRW168"/>
      <c r="DRX168"/>
      <c r="DRY168"/>
      <c r="DRZ168"/>
      <c r="DSA168"/>
      <c r="DSB168"/>
      <c r="DSC168"/>
      <c r="DSD168"/>
      <c r="DSE168"/>
      <c r="DSF168"/>
      <c r="DSG168"/>
      <c r="DSH168"/>
      <c r="DSI168"/>
      <c r="DSJ168"/>
      <c r="DSK168"/>
      <c r="DSL168"/>
      <c r="DSM168"/>
      <c r="DSN168"/>
      <c r="DSO168"/>
      <c r="DSP168"/>
      <c r="DSQ168"/>
      <c r="DSR168"/>
      <c r="DSS168"/>
      <c r="DST168"/>
      <c r="DSU168"/>
      <c r="DSV168"/>
      <c r="DSW168"/>
      <c r="DSX168"/>
      <c r="DSY168"/>
      <c r="DSZ168"/>
      <c r="DTA168"/>
      <c r="DTB168"/>
      <c r="DTC168"/>
      <c r="DTD168"/>
      <c r="DTE168"/>
      <c r="DTF168"/>
      <c r="DTG168"/>
      <c r="DTH168"/>
      <c r="DTI168"/>
      <c r="DTJ168"/>
      <c r="DTK168"/>
      <c r="DTL168"/>
      <c r="DTM168"/>
      <c r="DTN168"/>
      <c r="DTO168"/>
      <c r="DTP168"/>
      <c r="DTQ168"/>
      <c r="DTR168"/>
      <c r="DTS168"/>
      <c r="DTT168"/>
      <c r="DTU168"/>
      <c r="DTV168"/>
      <c r="DTW168"/>
      <c r="DTX168"/>
      <c r="DTY168"/>
      <c r="DTZ168"/>
      <c r="DUA168"/>
      <c r="DUB168"/>
      <c r="DUC168"/>
      <c r="DUD168"/>
      <c r="DUE168"/>
      <c r="DUF168"/>
      <c r="DUG168"/>
      <c r="DUH168"/>
      <c r="DUI168"/>
      <c r="DUJ168"/>
      <c r="DUK168"/>
      <c r="DUL168"/>
      <c r="DUM168"/>
      <c r="DUN168"/>
      <c r="DUO168"/>
      <c r="DUP168"/>
      <c r="DUQ168"/>
      <c r="DUR168"/>
      <c r="DUS168"/>
      <c r="DUT168"/>
      <c r="DUU168"/>
      <c r="DUV168"/>
      <c r="DUW168"/>
      <c r="DUX168"/>
      <c r="DUY168"/>
      <c r="DUZ168"/>
      <c r="DVA168"/>
      <c r="DVB168"/>
      <c r="DVC168"/>
      <c r="DVD168"/>
      <c r="DVE168"/>
      <c r="DVF168"/>
      <c r="DVG168"/>
      <c r="DVH168"/>
      <c r="DVI168"/>
      <c r="DVJ168"/>
      <c r="DVK168"/>
      <c r="DVL168"/>
      <c r="DVM168"/>
      <c r="DVN168"/>
      <c r="DVO168"/>
      <c r="DVP168"/>
      <c r="DVQ168"/>
      <c r="DVR168"/>
      <c r="DVS168"/>
      <c r="DVT168"/>
      <c r="DVU168"/>
      <c r="DVV168"/>
      <c r="DVW168"/>
      <c r="DVX168"/>
      <c r="DVY168"/>
      <c r="DVZ168"/>
      <c r="DWA168"/>
      <c r="DWB168"/>
      <c r="DWC168"/>
      <c r="DWD168"/>
      <c r="DWE168"/>
      <c r="DWF168"/>
      <c r="DWG168"/>
      <c r="DWH168"/>
      <c r="DWI168"/>
      <c r="DWJ168"/>
      <c r="DWK168"/>
      <c r="DWL168"/>
      <c r="DWM168"/>
      <c r="DWN168"/>
      <c r="DWO168"/>
      <c r="DWP168"/>
      <c r="DWQ168"/>
      <c r="DWR168"/>
      <c r="DWS168"/>
      <c r="DWT168"/>
      <c r="DWU168"/>
      <c r="DWV168"/>
      <c r="DWW168"/>
      <c r="DWX168"/>
      <c r="DWY168"/>
      <c r="DWZ168"/>
      <c r="DXA168"/>
      <c r="DXB168"/>
      <c r="DXC168"/>
      <c r="DXD168"/>
      <c r="DXE168"/>
      <c r="DXF168"/>
      <c r="DXG168"/>
      <c r="DXH168"/>
      <c r="DXI168"/>
      <c r="DXJ168"/>
      <c r="DXK168"/>
      <c r="DXL168"/>
      <c r="DXM168"/>
      <c r="DXN168"/>
      <c r="DXO168"/>
      <c r="DXP168"/>
      <c r="DXQ168"/>
      <c r="DXR168"/>
      <c r="DXS168"/>
      <c r="DXT168"/>
      <c r="DXU168"/>
      <c r="DXV168"/>
      <c r="DXW168"/>
      <c r="DXX168"/>
      <c r="DXY168"/>
      <c r="DXZ168"/>
      <c r="DYA168"/>
      <c r="DYB168"/>
      <c r="DYC168"/>
      <c r="DYD168"/>
      <c r="DYE168"/>
      <c r="DYF168"/>
      <c r="DYG168"/>
      <c r="DYH168"/>
      <c r="DYI168"/>
      <c r="DYJ168"/>
      <c r="DYK168"/>
      <c r="DYL168"/>
      <c r="DYM168"/>
      <c r="DYN168"/>
      <c r="DYO168"/>
      <c r="DYP168"/>
      <c r="DYQ168"/>
      <c r="DYR168"/>
      <c r="DYS168"/>
      <c r="DYT168"/>
      <c r="DYU168"/>
      <c r="DYV168"/>
      <c r="DYW168"/>
      <c r="DYX168"/>
      <c r="DYY168"/>
      <c r="DYZ168"/>
      <c r="DZA168"/>
      <c r="DZB168"/>
      <c r="DZC168"/>
      <c r="DZD168"/>
      <c r="DZE168"/>
      <c r="DZF168"/>
      <c r="DZG168"/>
      <c r="DZH168"/>
      <c r="DZI168"/>
      <c r="DZJ168"/>
      <c r="DZK168"/>
      <c r="DZL168"/>
      <c r="DZM168"/>
      <c r="DZN168"/>
      <c r="DZO168"/>
      <c r="DZP168"/>
      <c r="DZQ168"/>
      <c r="DZR168"/>
      <c r="DZS168"/>
      <c r="DZT168"/>
      <c r="DZU168"/>
      <c r="DZV168"/>
      <c r="DZW168"/>
      <c r="DZX168"/>
      <c r="DZY168"/>
      <c r="DZZ168"/>
      <c r="EAA168"/>
      <c r="EAB168"/>
      <c r="EAC168"/>
      <c r="EAD168"/>
      <c r="EAE168"/>
      <c r="EAF168"/>
      <c r="EAG168"/>
      <c r="EAH168"/>
      <c r="EAI168"/>
      <c r="EAJ168"/>
      <c r="EAK168"/>
      <c r="EAL168"/>
      <c r="EAM168"/>
      <c r="EAN168"/>
      <c r="EAO168"/>
      <c r="EAP168"/>
      <c r="EAQ168"/>
      <c r="EAR168"/>
      <c r="EAS168"/>
      <c r="EAT168"/>
      <c r="EAU168"/>
      <c r="EAV168"/>
      <c r="EAW168"/>
      <c r="EAX168"/>
      <c r="EAY168"/>
      <c r="EAZ168"/>
      <c r="EBA168"/>
      <c r="EBB168"/>
      <c r="EBC168"/>
      <c r="EBD168"/>
      <c r="EBE168"/>
      <c r="EBF168"/>
      <c r="EBG168"/>
      <c r="EBH168"/>
      <c r="EBI168"/>
      <c r="EBJ168"/>
      <c r="EBK168"/>
      <c r="EBL168"/>
      <c r="EBM168"/>
      <c r="EBN168"/>
      <c r="EBO168"/>
      <c r="EBP168"/>
      <c r="EBQ168"/>
      <c r="EBR168"/>
      <c r="EBS168"/>
      <c r="EBT168"/>
      <c r="EBU168"/>
      <c r="EBV168"/>
      <c r="EBW168"/>
      <c r="EBX168"/>
      <c r="EBY168"/>
      <c r="EBZ168"/>
      <c r="ECA168"/>
      <c r="ECB168"/>
      <c r="ECC168"/>
      <c r="ECD168"/>
      <c r="ECE168"/>
      <c r="ECF168"/>
      <c r="ECG168"/>
      <c r="ECH168"/>
      <c r="ECI168"/>
      <c r="ECJ168"/>
      <c r="ECK168"/>
      <c r="ECL168"/>
      <c r="ECM168"/>
      <c r="ECN168"/>
      <c r="ECO168"/>
      <c r="ECP168"/>
      <c r="ECQ168"/>
      <c r="ECR168"/>
      <c r="ECS168"/>
      <c r="ECT168"/>
      <c r="ECU168"/>
      <c r="ECV168"/>
      <c r="ECW168"/>
      <c r="ECX168"/>
      <c r="ECY168"/>
      <c r="ECZ168"/>
      <c r="EDA168"/>
      <c r="EDB168"/>
      <c r="EDC168"/>
      <c r="EDD168"/>
      <c r="EDE168"/>
      <c r="EDF168"/>
      <c r="EDG168"/>
      <c r="EDH168"/>
      <c r="EDI168"/>
      <c r="EDJ168"/>
      <c r="EDK168"/>
      <c r="EDL168"/>
      <c r="EDM168"/>
      <c r="EDN168"/>
      <c r="EDO168"/>
      <c r="EDP168"/>
      <c r="EDQ168"/>
      <c r="EDR168"/>
      <c r="EDS168"/>
      <c r="EDT168"/>
      <c r="EDU168"/>
      <c r="EDV168"/>
      <c r="EDW168"/>
      <c r="EDX168"/>
      <c r="EDY168"/>
      <c r="EDZ168"/>
      <c r="EEA168"/>
      <c r="EEB168"/>
      <c r="EEC168"/>
      <c r="EED168"/>
      <c r="EEE168"/>
      <c r="EEF168"/>
      <c r="EEG168"/>
      <c r="EEH168"/>
      <c r="EEI168"/>
      <c r="EEJ168"/>
      <c r="EEK168"/>
      <c r="EEL168"/>
      <c r="EEM168"/>
      <c r="EEN168"/>
      <c r="EEO168"/>
      <c r="EEP168"/>
      <c r="EEQ168"/>
      <c r="EER168"/>
      <c r="EES168"/>
      <c r="EET168"/>
      <c r="EEU168"/>
      <c r="EEV168"/>
      <c r="EEW168"/>
      <c r="EEX168"/>
      <c r="EEY168"/>
      <c r="EEZ168"/>
      <c r="EFA168"/>
      <c r="EFB168"/>
      <c r="EFC168"/>
      <c r="EFD168"/>
      <c r="EFE168"/>
      <c r="EFF168"/>
      <c r="EFG168"/>
      <c r="EFH168"/>
      <c r="EFI168"/>
      <c r="EFJ168"/>
      <c r="EFK168"/>
      <c r="EFL168"/>
      <c r="EFM168"/>
      <c r="EFN168"/>
      <c r="EFO168"/>
      <c r="EFP168"/>
      <c r="EFQ168"/>
      <c r="EFR168"/>
      <c r="EFS168"/>
      <c r="EFT168"/>
      <c r="EFU168"/>
      <c r="EFV168"/>
      <c r="EFW168"/>
      <c r="EFX168"/>
      <c r="EFY168"/>
      <c r="EFZ168"/>
      <c r="EGA168"/>
      <c r="EGB168"/>
      <c r="EGC168"/>
      <c r="EGD168"/>
      <c r="EGE168"/>
      <c r="EGF168"/>
      <c r="EGG168"/>
      <c r="EGH168"/>
      <c r="EGI168"/>
      <c r="EGJ168"/>
      <c r="EGK168"/>
      <c r="EGL168"/>
      <c r="EGM168"/>
      <c r="EGN168"/>
      <c r="EGO168"/>
      <c r="EGP168"/>
      <c r="EGQ168"/>
      <c r="EGR168"/>
      <c r="EGS168"/>
      <c r="EGT168"/>
      <c r="EGU168"/>
      <c r="EGV168"/>
      <c r="EGW168"/>
      <c r="EGX168"/>
      <c r="EGY168"/>
      <c r="EGZ168"/>
      <c r="EHA168"/>
      <c r="EHB168"/>
      <c r="EHC168"/>
      <c r="EHD168"/>
      <c r="EHE168"/>
      <c r="EHF168"/>
      <c r="EHG168"/>
      <c r="EHH168"/>
      <c r="EHI168"/>
      <c r="EHJ168"/>
      <c r="EHK168"/>
      <c r="EHL168"/>
      <c r="EHM168"/>
      <c r="EHN168"/>
      <c r="EHO168"/>
      <c r="EHP168"/>
      <c r="EHQ168"/>
      <c r="EHR168"/>
      <c r="EHS168"/>
      <c r="EHT168"/>
      <c r="EHU168"/>
      <c r="EHV168"/>
      <c r="EHW168"/>
      <c r="EHX168"/>
      <c r="EHY168"/>
      <c r="EHZ168"/>
      <c r="EIA168"/>
      <c r="EIB168"/>
      <c r="EIC168"/>
      <c r="EID168"/>
      <c r="EIE168"/>
      <c r="EIF168"/>
      <c r="EIG168"/>
      <c r="EIH168"/>
      <c r="EII168"/>
      <c r="EIJ168"/>
      <c r="EIK168"/>
      <c r="EIL168"/>
      <c r="EIM168"/>
      <c r="EIN168"/>
      <c r="EIO168"/>
      <c r="EIP168"/>
      <c r="EIQ168"/>
      <c r="EIR168"/>
      <c r="EIS168"/>
      <c r="EIT168"/>
      <c r="EIU168"/>
      <c r="EIV168"/>
      <c r="EIW168"/>
      <c r="EIX168"/>
      <c r="EIY168"/>
      <c r="EIZ168"/>
      <c r="EJA168"/>
      <c r="EJB168"/>
      <c r="EJC168"/>
      <c r="EJD168"/>
      <c r="EJE168"/>
      <c r="EJF168"/>
      <c r="EJG168"/>
      <c r="EJH168"/>
      <c r="EJI168"/>
      <c r="EJJ168"/>
      <c r="EJK168"/>
      <c r="EJL168"/>
      <c r="EJM168"/>
      <c r="EJN168"/>
      <c r="EJO168"/>
      <c r="EJP168"/>
      <c r="EJQ168"/>
      <c r="EJR168"/>
      <c r="EJS168"/>
      <c r="EJT168"/>
      <c r="EJU168"/>
      <c r="EJV168"/>
      <c r="EJW168"/>
      <c r="EJX168"/>
      <c r="EJY168"/>
      <c r="EJZ168"/>
      <c r="EKA168"/>
      <c r="EKB168"/>
      <c r="EKC168"/>
      <c r="EKD168"/>
      <c r="EKE168"/>
      <c r="EKF168"/>
      <c r="EKG168"/>
      <c r="EKH168"/>
      <c r="EKI168"/>
      <c r="EKJ168"/>
      <c r="EKK168"/>
      <c r="EKL168"/>
      <c r="EKM168"/>
      <c r="EKN168"/>
      <c r="EKO168"/>
      <c r="EKP168"/>
      <c r="EKQ168"/>
      <c r="EKR168"/>
      <c r="EKS168"/>
      <c r="EKT168"/>
      <c r="EKU168"/>
      <c r="EKV168"/>
      <c r="EKW168"/>
      <c r="EKX168"/>
      <c r="EKY168"/>
      <c r="EKZ168"/>
      <c r="ELA168"/>
      <c r="ELB168"/>
      <c r="ELC168"/>
      <c r="ELD168"/>
      <c r="ELE168"/>
      <c r="ELF168"/>
      <c r="ELG168"/>
      <c r="ELH168"/>
      <c r="ELI168"/>
      <c r="ELJ168"/>
      <c r="ELK168"/>
      <c r="ELL168"/>
      <c r="ELM168"/>
      <c r="ELN168"/>
      <c r="ELO168"/>
      <c r="ELP168"/>
      <c r="ELQ168"/>
      <c r="ELR168"/>
      <c r="ELS168"/>
      <c r="ELT168"/>
      <c r="ELU168"/>
      <c r="ELV168"/>
      <c r="ELW168"/>
      <c r="ELX168"/>
      <c r="ELY168"/>
      <c r="ELZ168"/>
      <c r="EMA168"/>
      <c r="EMB168"/>
      <c r="EMC168"/>
      <c r="EMD168"/>
      <c r="EME168"/>
      <c r="EMF168"/>
      <c r="EMG168"/>
      <c r="EMH168"/>
      <c r="EMI168"/>
      <c r="EMJ168"/>
      <c r="EMK168"/>
      <c r="EML168"/>
      <c r="EMM168"/>
      <c r="EMN168"/>
      <c r="EMO168"/>
      <c r="EMP168"/>
      <c r="EMQ168"/>
      <c r="EMR168"/>
      <c r="EMS168"/>
      <c r="EMT168"/>
      <c r="EMU168"/>
      <c r="EMV168"/>
      <c r="EMW168"/>
      <c r="EMX168"/>
      <c r="EMY168"/>
      <c r="EMZ168"/>
      <c r="ENA168"/>
      <c r="ENB168"/>
      <c r="ENC168"/>
      <c r="END168"/>
      <c r="ENE168"/>
      <c r="ENF168"/>
      <c r="ENG168"/>
      <c r="ENH168"/>
      <c r="ENI168"/>
      <c r="ENJ168"/>
      <c r="ENK168"/>
      <c r="ENL168"/>
      <c r="ENM168"/>
      <c r="ENN168"/>
      <c r="ENO168"/>
      <c r="ENP168"/>
      <c r="ENQ168"/>
      <c r="ENR168"/>
      <c r="ENS168"/>
      <c r="ENT168"/>
      <c r="ENU168"/>
      <c r="ENV168"/>
      <c r="ENW168"/>
      <c r="ENX168"/>
      <c r="ENY168"/>
      <c r="ENZ168"/>
      <c r="EOA168"/>
      <c r="EOB168"/>
      <c r="EOC168"/>
      <c r="EOD168"/>
      <c r="EOE168"/>
      <c r="EOF168"/>
      <c r="EOG168"/>
      <c r="EOH168"/>
      <c r="EOI168"/>
      <c r="EOJ168"/>
      <c r="EOK168"/>
      <c r="EOL168"/>
      <c r="EOM168"/>
      <c r="EON168"/>
      <c r="EOO168"/>
      <c r="EOP168"/>
      <c r="EOQ168"/>
      <c r="EOR168"/>
      <c r="EOS168"/>
      <c r="EOT168"/>
      <c r="EOU168"/>
      <c r="EOV168"/>
      <c r="EOW168"/>
      <c r="EOX168"/>
      <c r="EOY168"/>
      <c r="EOZ168"/>
      <c r="EPA168"/>
      <c r="EPB168"/>
      <c r="EPC168"/>
      <c r="EPD168"/>
      <c r="EPE168"/>
      <c r="EPF168"/>
      <c r="EPG168"/>
      <c r="EPH168"/>
      <c r="EPI168"/>
      <c r="EPJ168"/>
      <c r="EPK168"/>
      <c r="EPL168"/>
      <c r="EPM168"/>
      <c r="EPN168"/>
      <c r="EPO168"/>
      <c r="EPP168"/>
      <c r="EPQ168"/>
      <c r="EPR168"/>
      <c r="EPS168"/>
      <c r="EPT168"/>
      <c r="EPU168"/>
      <c r="EPV168"/>
      <c r="EPW168"/>
      <c r="EPX168"/>
      <c r="EPY168"/>
      <c r="EPZ168"/>
      <c r="EQA168"/>
      <c r="EQB168"/>
      <c r="EQC168"/>
      <c r="EQD168"/>
      <c r="EQE168"/>
      <c r="EQF168"/>
      <c r="EQG168"/>
      <c r="EQH168"/>
      <c r="EQI168"/>
      <c r="EQJ168"/>
      <c r="EQK168"/>
      <c r="EQL168"/>
      <c r="EQM168"/>
      <c r="EQN168"/>
      <c r="EQO168"/>
      <c r="EQP168"/>
      <c r="EQQ168"/>
      <c r="EQR168"/>
      <c r="EQS168"/>
      <c r="EQT168"/>
      <c r="EQU168"/>
      <c r="EQV168"/>
      <c r="EQW168"/>
      <c r="EQX168"/>
      <c r="EQY168"/>
      <c r="EQZ168"/>
      <c r="ERA168"/>
      <c r="ERB168"/>
      <c r="ERC168"/>
      <c r="ERD168"/>
      <c r="ERE168"/>
      <c r="ERF168"/>
      <c r="ERG168"/>
      <c r="ERH168"/>
      <c r="ERI168"/>
      <c r="ERJ168"/>
      <c r="ERK168"/>
      <c r="ERL168"/>
      <c r="ERM168"/>
      <c r="ERN168"/>
      <c r="ERO168"/>
      <c r="ERP168"/>
      <c r="ERQ168"/>
      <c r="ERR168"/>
      <c r="ERS168"/>
      <c r="ERT168"/>
      <c r="ERU168"/>
      <c r="ERV168"/>
      <c r="ERW168"/>
      <c r="ERX168"/>
      <c r="ERY168"/>
      <c r="ERZ168"/>
      <c r="ESA168"/>
      <c r="ESB168"/>
      <c r="ESC168"/>
      <c r="ESD168"/>
      <c r="ESE168"/>
      <c r="ESF168"/>
      <c r="ESG168"/>
      <c r="ESH168"/>
      <c r="ESI168"/>
      <c r="ESJ168"/>
      <c r="ESK168"/>
      <c r="ESL168"/>
      <c r="ESM168"/>
      <c r="ESN168"/>
      <c r="ESO168"/>
      <c r="ESP168"/>
      <c r="ESQ168"/>
      <c r="ESR168"/>
      <c r="ESS168"/>
      <c r="EST168"/>
      <c r="ESU168"/>
      <c r="ESV168"/>
      <c r="ESW168"/>
      <c r="ESX168"/>
      <c r="ESY168"/>
      <c r="ESZ168"/>
      <c r="ETA168"/>
      <c r="ETB168"/>
      <c r="ETC168"/>
      <c r="ETD168"/>
      <c r="ETE168"/>
      <c r="ETF168"/>
      <c r="ETG168"/>
      <c r="ETH168"/>
      <c r="ETI168"/>
      <c r="ETJ168"/>
      <c r="ETK168"/>
      <c r="ETL168"/>
      <c r="ETM168"/>
      <c r="ETN168"/>
      <c r="ETO168"/>
      <c r="ETP168"/>
      <c r="ETQ168"/>
      <c r="ETR168"/>
      <c r="ETS168"/>
      <c r="ETT168"/>
      <c r="ETU168"/>
      <c r="ETV168"/>
      <c r="ETW168"/>
      <c r="ETX168"/>
      <c r="ETY168"/>
      <c r="ETZ168"/>
      <c r="EUA168"/>
      <c r="EUB168"/>
      <c r="EUC168"/>
      <c r="EUD168"/>
      <c r="EUE168"/>
      <c r="EUF168"/>
      <c r="EUG168"/>
      <c r="EUH168"/>
      <c r="EUI168"/>
      <c r="EUJ168"/>
      <c r="EUK168"/>
      <c r="EUL168"/>
      <c r="EUM168"/>
      <c r="EUN168"/>
      <c r="EUO168"/>
      <c r="EUP168"/>
      <c r="EUQ168"/>
      <c r="EUR168"/>
      <c r="EUS168"/>
      <c r="EUT168"/>
      <c r="EUU168"/>
      <c r="EUV168"/>
      <c r="EUW168"/>
      <c r="EUX168"/>
      <c r="EUY168"/>
      <c r="EUZ168"/>
      <c r="EVA168"/>
      <c r="EVB168"/>
      <c r="EVC168"/>
      <c r="EVD168"/>
      <c r="EVE168"/>
      <c r="EVF168"/>
      <c r="EVG168"/>
      <c r="EVH168"/>
      <c r="EVI168"/>
      <c r="EVJ168"/>
      <c r="EVK168"/>
      <c r="EVL168"/>
      <c r="EVM168"/>
      <c r="EVN168"/>
      <c r="EVO168"/>
      <c r="EVP168"/>
      <c r="EVQ168"/>
      <c r="EVR168"/>
      <c r="EVS168"/>
      <c r="EVT168"/>
      <c r="EVU168"/>
      <c r="EVV168"/>
      <c r="EVW168"/>
      <c r="EVX168"/>
      <c r="EVY168"/>
      <c r="EVZ168"/>
      <c r="EWA168"/>
      <c r="EWB168"/>
      <c r="EWC168"/>
      <c r="EWD168"/>
      <c r="EWE168"/>
      <c r="EWF168"/>
      <c r="EWG168"/>
      <c r="EWH168"/>
      <c r="EWI168"/>
      <c r="EWJ168"/>
      <c r="EWK168"/>
      <c r="EWL168"/>
      <c r="EWM168"/>
      <c r="EWN168"/>
      <c r="EWO168"/>
      <c r="EWP168"/>
      <c r="EWQ168"/>
      <c r="EWR168"/>
      <c r="EWS168"/>
      <c r="EWT168"/>
      <c r="EWU168"/>
      <c r="EWV168"/>
      <c r="EWW168"/>
      <c r="EWX168"/>
      <c r="EWY168"/>
      <c r="EWZ168"/>
      <c r="EXA168"/>
      <c r="EXB168"/>
      <c r="EXC168"/>
      <c r="EXD168"/>
      <c r="EXE168"/>
      <c r="EXF168"/>
      <c r="EXG168"/>
      <c r="EXH168"/>
      <c r="EXI168"/>
      <c r="EXJ168"/>
      <c r="EXK168"/>
      <c r="EXL168"/>
      <c r="EXM168"/>
      <c r="EXN168"/>
      <c r="EXO168"/>
      <c r="EXP168"/>
      <c r="EXQ168"/>
      <c r="EXR168"/>
      <c r="EXS168"/>
      <c r="EXT168"/>
      <c r="EXU168"/>
      <c r="EXV168"/>
      <c r="EXW168"/>
      <c r="EXX168"/>
      <c r="EXY168"/>
      <c r="EXZ168"/>
      <c r="EYA168"/>
      <c r="EYB168"/>
      <c r="EYC168"/>
      <c r="EYD168"/>
      <c r="EYE168"/>
      <c r="EYF168"/>
      <c r="EYG168"/>
      <c r="EYH168"/>
      <c r="EYI168"/>
      <c r="EYJ168"/>
      <c r="EYK168"/>
      <c r="EYL168"/>
      <c r="EYM168"/>
      <c r="EYN168"/>
      <c r="EYO168"/>
      <c r="EYP168"/>
      <c r="EYQ168"/>
      <c r="EYR168"/>
      <c r="EYS168"/>
      <c r="EYT168"/>
      <c r="EYU168"/>
      <c r="EYV168"/>
      <c r="EYW168"/>
      <c r="EYX168"/>
      <c r="EYY168"/>
      <c r="EYZ168"/>
      <c r="EZA168"/>
      <c r="EZB168"/>
      <c r="EZC168"/>
      <c r="EZD168"/>
      <c r="EZE168"/>
      <c r="EZF168"/>
      <c r="EZG168"/>
      <c r="EZH168"/>
      <c r="EZI168"/>
      <c r="EZJ168"/>
      <c r="EZK168"/>
      <c r="EZL168"/>
      <c r="EZM168"/>
      <c r="EZN168"/>
      <c r="EZO168"/>
      <c r="EZP168"/>
      <c r="EZQ168"/>
      <c r="EZR168"/>
      <c r="EZS168"/>
      <c r="EZT168"/>
      <c r="EZU168"/>
      <c r="EZV168"/>
      <c r="EZW168"/>
      <c r="EZX168"/>
      <c r="EZY168"/>
      <c r="EZZ168"/>
      <c r="FAA168"/>
      <c r="FAB168"/>
      <c r="FAC168"/>
      <c r="FAD168"/>
      <c r="FAE168"/>
      <c r="FAF168"/>
      <c r="FAG168"/>
      <c r="FAH168"/>
      <c r="FAI168"/>
      <c r="FAJ168"/>
      <c r="FAK168"/>
      <c r="FAL168"/>
      <c r="FAM168"/>
      <c r="FAN168"/>
      <c r="FAO168"/>
      <c r="FAP168"/>
      <c r="FAQ168"/>
      <c r="FAR168"/>
      <c r="FAS168"/>
      <c r="FAT168"/>
      <c r="FAU168"/>
      <c r="FAV168"/>
      <c r="FAW168"/>
      <c r="FAX168"/>
      <c r="FAY168"/>
      <c r="FAZ168"/>
      <c r="FBA168"/>
      <c r="FBB168"/>
      <c r="FBC168"/>
      <c r="FBD168"/>
      <c r="FBE168"/>
      <c r="FBF168"/>
      <c r="FBG168"/>
      <c r="FBH168"/>
      <c r="FBI168"/>
      <c r="FBJ168"/>
      <c r="FBK168"/>
      <c r="FBL168"/>
      <c r="FBM168"/>
      <c r="FBN168"/>
      <c r="FBO168"/>
      <c r="FBP168"/>
      <c r="FBQ168"/>
      <c r="FBR168"/>
      <c r="FBS168"/>
      <c r="FBT168"/>
      <c r="FBU168"/>
      <c r="FBV168"/>
      <c r="FBW168"/>
      <c r="FBX168"/>
      <c r="FBY168"/>
      <c r="FBZ168"/>
      <c r="FCA168"/>
      <c r="FCB168"/>
      <c r="FCC168"/>
      <c r="FCD168"/>
      <c r="FCE168"/>
      <c r="FCF168"/>
      <c r="FCG168"/>
      <c r="FCH168"/>
      <c r="FCI168"/>
      <c r="FCJ168"/>
      <c r="FCK168"/>
      <c r="FCL168"/>
      <c r="FCM168"/>
      <c r="FCN168"/>
      <c r="FCO168"/>
      <c r="FCP168"/>
      <c r="FCQ168"/>
      <c r="FCR168"/>
      <c r="FCS168"/>
      <c r="FCT168"/>
      <c r="FCU168"/>
      <c r="FCV168"/>
      <c r="FCW168"/>
      <c r="FCX168"/>
      <c r="FCY168"/>
      <c r="FCZ168"/>
      <c r="FDA168"/>
      <c r="FDB168"/>
      <c r="FDC168"/>
      <c r="FDD168"/>
      <c r="FDE168"/>
      <c r="FDF168"/>
      <c r="FDG168"/>
      <c r="FDH168"/>
      <c r="FDI168"/>
      <c r="FDJ168"/>
      <c r="FDK168"/>
      <c r="FDL168"/>
      <c r="FDM168"/>
      <c r="FDN168"/>
      <c r="FDO168"/>
      <c r="FDP168"/>
      <c r="FDQ168"/>
      <c r="FDR168"/>
      <c r="FDS168"/>
      <c r="FDT168"/>
      <c r="FDU168"/>
      <c r="FDV168"/>
      <c r="FDW168"/>
      <c r="FDX168"/>
      <c r="FDY168"/>
      <c r="FDZ168"/>
      <c r="FEA168"/>
      <c r="FEB168"/>
      <c r="FEC168"/>
      <c r="FED168"/>
      <c r="FEE168"/>
      <c r="FEF168"/>
      <c r="FEG168"/>
      <c r="FEH168"/>
      <c r="FEI168"/>
      <c r="FEJ168"/>
      <c r="FEK168"/>
      <c r="FEL168"/>
      <c r="FEM168"/>
      <c r="FEN168"/>
      <c r="FEO168"/>
      <c r="FEP168"/>
      <c r="FEQ168"/>
      <c r="FER168"/>
      <c r="FES168"/>
      <c r="FET168"/>
      <c r="FEU168"/>
      <c r="FEV168"/>
      <c r="FEW168"/>
      <c r="FEX168"/>
      <c r="FEY168"/>
      <c r="FEZ168"/>
      <c r="FFA168"/>
      <c r="FFB168"/>
      <c r="FFC168"/>
      <c r="FFD168"/>
      <c r="FFE168"/>
      <c r="FFF168"/>
      <c r="FFG168"/>
      <c r="FFH168"/>
      <c r="FFI168"/>
      <c r="FFJ168"/>
      <c r="FFK168"/>
      <c r="FFL168"/>
      <c r="FFM168"/>
      <c r="FFN168"/>
      <c r="FFO168"/>
      <c r="FFP168"/>
      <c r="FFQ168"/>
      <c r="FFR168"/>
      <c r="FFS168"/>
      <c r="FFT168"/>
      <c r="FFU168"/>
      <c r="FFV168"/>
      <c r="FFW168"/>
      <c r="FFX168"/>
      <c r="FFY168"/>
      <c r="FFZ168"/>
      <c r="FGA168"/>
      <c r="FGB168"/>
      <c r="FGC168"/>
      <c r="FGD168"/>
      <c r="FGE168"/>
      <c r="FGF168"/>
      <c r="FGG168"/>
      <c r="FGH168"/>
      <c r="FGI168"/>
      <c r="FGJ168"/>
      <c r="FGK168"/>
      <c r="FGL168"/>
      <c r="FGM168"/>
      <c r="FGN168"/>
      <c r="FGO168"/>
      <c r="FGP168"/>
      <c r="FGQ168"/>
      <c r="FGR168"/>
      <c r="FGS168"/>
      <c r="FGT168"/>
      <c r="FGU168"/>
      <c r="FGV168"/>
      <c r="FGW168"/>
      <c r="FGX168"/>
      <c r="FGY168"/>
      <c r="FGZ168"/>
      <c r="FHA168"/>
      <c r="FHB168"/>
      <c r="FHC168"/>
      <c r="FHD168"/>
      <c r="FHE168"/>
      <c r="FHF168"/>
      <c r="FHG168"/>
      <c r="FHH168"/>
      <c r="FHI168"/>
      <c r="FHJ168"/>
      <c r="FHK168"/>
      <c r="FHL168"/>
      <c r="FHM168"/>
      <c r="FHN168"/>
      <c r="FHO168"/>
      <c r="FHP168"/>
      <c r="FHQ168"/>
      <c r="FHR168"/>
      <c r="FHS168"/>
      <c r="FHT168"/>
      <c r="FHU168"/>
      <c r="FHV168"/>
      <c r="FHW168"/>
      <c r="FHX168"/>
      <c r="FHY168"/>
      <c r="FHZ168"/>
      <c r="FIA168"/>
      <c r="FIB168"/>
      <c r="FIC168"/>
      <c r="FID168"/>
      <c r="FIE168"/>
      <c r="FIF168"/>
      <c r="FIG168"/>
      <c r="FIH168"/>
      <c r="FII168"/>
      <c r="FIJ168"/>
      <c r="FIK168"/>
      <c r="FIL168"/>
      <c r="FIM168"/>
      <c r="FIN168"/>
      <c r="FIO168"/>
      <c r="FIP168"/>
      <c r="FIQ168"/>
      <c r="FIR168"/>
      <c r="FIS168"/>
      <c r="FIT168"/>
      <c r="FIU168"/>
      <c r="FIV168"/>
      <c r="FIW168"/>
      <c r="FIX168"/>
      <c r="FIY168"/>
      <c r="FIZ168"/>
      <c r="FJA168"/>
      <c r="FJB168"/>
      <c r="FJC168"/>
      <c r="FJD168"/>
      <c r="FJE168"/>
      <c r="FJF168"/>
      <c r="FJG168"/>
      <c r="FJH168"/>
      <c r="FJI168"/>
      <c r="FJJ168"/>
      <c r="FJK168"/>
      <c r="FJL168"/>
      <c r="FJM168"/>
      <c r="FJN168"/>
      <c r="FJO168"/>
      <c r="FJP168"/>
      <c r="FJQ168"/>
      <c r="FJR168"/>
      <c r="FJS168"/>
      <c r="FJT168"/>
      <c r="FJU168"/>
      <c r="FJV168"/>
      <c r="FJW168"/>
      <c r="FJX168"/>
      <c r="FJY168"/>
      <c r="FJZ168"/>
      <c r="FKA168"/>
      <c r="FKB168"/>
      <c r="FKC168"/>
      <c r="FKD168"/>
      <c r="FKE168"/>
      <c r="FKF168"/>
      <c r="FKG168"/>
      <c r="FKH168"/>
      <c r="FKI168"/>
      <c r="FKJ168"/>
      <c r="FKK168"/>
      <c r="FKL168"/>
      <c r="FKM168"/>
      <c r="FKN168"/>
      <c r="FKO168"/>
      <c r="FKP168"/>
      <c r="FKQ168"/>
      <c r="FKR168"/>
      <c r="FKS168"/>
      <c r="FKT168"/>
      <c r="FKU168"/>
      <c r="FKV168"/>
      <c r="FKW168"/>
      <c r="FKX168"/>
      <c r="FKY168"/>
      <c r="FKZ168"/>
      <c r="FLA168"/>
      <c r="FLB168"/>
      <c r="FLC168"/>
      <c r="FLD168"/>
      <c r="FLE168"/>
      <c r="FLF168"/>
      <c r="FLG168"/>
      <c r="FLH168"/>
      <c r="FLI168"/>
      <c r="FLJ168"/>
      <c r="FLK168"/>
      <c r="FLL168"/>
      <c r="FLM168"/>
      <c r="FLN168"/>
      <c r="FLO168"/>
      <c r="FLP168"/>
      <c r="FLQ168"/>
      <c r="FLR168"/>
      <c r="FLS168"/>
      <c r="FLT168"/>
      <c r="FLU168"/>
      <c r="FLV168"/>
      <c r="FLW168"/>
      <c r="FLX168"/>
      <c r="FLY168"/>
      <c r="FLZ168"/>
      <c r="FMA168"/>
      <c r="FMB168"/>
      <c r="FMC168"/>
      <c r="FMD168"/>
      <c r="FME168"/>
      <c r="FMF168"/>
      <c r="FMG168"/>
      <c r="FMH168"/>
      <c r="FMI168"/>
      <c r="FMJ168"/>
      <c r="FMK168"/>
      <c r="FML168"/>
      <c r="FMM168"/>
      <c r="FMN168"/>
      <c r="FMO168"/>
      <c r="FMP168"/>
      <c r="FMQ168"/>
      <c r="FMR168"/>
      <c r="FMS168"/>
      <c r="FMT168"/>
      <c r="FMU168"/>
      <c r="FMV168"/>
      <c r="FMW168"/>
      <c r="FMX168"/>
      <c r="FMY168"/>
      <c r="FMZ168"/>
      <c r="FNA168"/>
      <c r="FNB168"/>
      <c r="FNC168"/>
      <c r="FND168"/>
      <c r="FNE168"/>
      <c r="FNF168"/>
      <c r="FNG168"/>
      <c r="FNH168"/>
      <c r="FNI168"/>
      <c r="FNJ168"/>
      <c r="FNK168"/>
      <c r="FNL168"/>
      <c r="FNM168"/>
      <c r="FNN168"/>
      <c r="FNO168"/>
      <c r="FNP168"/>
      <c r="FNQ168"/>
      <c r="FNR168"/>
      <c r="FNS168"/>
      <c r="FNT168"/>
      <c r="FNU168"/>
      <c r="FNV168"/>
      <c r="FNW168"/>
      <c r="FNX168"/>
      <c r="FNY168"/>
      <c r="FNZ168"/>
      <c r="FOA168"/>
      <c r="FOB168"/>
      <c r="FOC168"/>
      <c r="FOD168"/>
      <c r="FOE168"/>
      <c r="FOF168"/>
      <c r="FOG168"/>
      <c r="FOH168"/>
      <c r="FOI168"/>
      <c r="FOJ168"/>
      <c r="FOK168"/>
      <c r="FOL168"/>
      <c r="FOM168"/>
      <c r="FON168"/>
      <c r="FOO168"/>
      <c r="FOP168"/>
      <c r="FOQ168"/>
      <c r="FOR168"/>
      <c r="FOS168"/>
      <c r="FOT168"/>
      <c r="FOU168"/>
      <c r="FOV168"/>
      <c r="FOW168"/>
      <c r="FOX168"/>
      <c r="FOY168"/>
      <c r="FOZ168"/>
      <c r="FPA168"/>
      <c r="FPB168"/>
      <c r="FPC168"/>
      <c r="FPD168"/>
      <c r="FPE168"/>
      <c r="FPF168"/>
      <c r="FPG168"/>
      <c r="FPH168"/>
      <c r="FPI168"/>
      <c r="FPJ168"/>
      <c r="FPK168"/>
      <c r="FPL168"/>
      <c r="FPM168"/>
      <c r="FPN168"/>
      <c r="FPO168"/>
      <c r="FPP168"/>
      <c r="FPQ168"/>
      <c r="FPR168"/>
      <c r="FPS168"/>
      <c r="FPT168"/>
      <c r="FPU168"/>
      <c r="FPV168"/>
      <c r="FPW168"/>
      <c r="FPX168"/>
      <c r="FPY168"/>
      <c r="FPZ168"/>
      <c r="FQA168"/>
      <c r="FQB168"/>
      <c r="FQC168"/>
      <c r="FQD168"/>
      <c r="FQE168"/>
      <c r="FQF168"/>
      <c r="FQG168"/>
      <c r="FQH168"/>
      <c r="FQI168"/>
      <c r="FQJ168"/>
      <c r="FQK168"/>
      <c r="FQL168"/>
      <c r="FQM168"/>
      <c r="FQN168"/>
      <c r="FQO168"/>
      <c r="FQP168"/>
      <c r="FQQ168"/>
      <c r="FQR168"/>
      <c r="FQS168"/>
      <c r="FQT168"/>
      <c r="FQU168"/>
      <c r="FQV168"/>
      <c r="FQW168"/>
      <c r="FQX168"/>
      <c r="FQY168"/>
      <c r="FQZ168"/>
      <c r="FRA168"/>
      <c r="FRB168"/>
      <c r="FRC168"/>
      <c r="FRD168"/>
      <c r="FRE168"/>
      <c r="FRF168"/>
      <c r="FRG168"/>
      <c r="FRH168"/>
      <c r="FRI168"/>
      <c r="FRJ168"/>
      <c r="FRK168"/>
      <c r="FRL168"/>
      <c r="FRM168"/>
      <c r="FRN168"/>
      <c r="FRO168"/>
      <c r="FRP168"/>
      <c r="FRQ168"/>
      <c r="FRR168"/>
      <c r="FRS168"/>
      <c r="FRT168"/>
      <c r="FRU168"/>
      <c r="FRV168"/>
      <c r="FRW168"/>
      <c r="FRX168"/>
      <c r="FRY168"/>
      <c r="FRZ168"/>
      <c r="FSA168"/>
      <c r="FSB168"/>
      <c r="FSC168"/>
      <c r="FSD168"/>
      <c r="FSE168"/>
      <c r="FSF168"/>
      <c r="FSG168"/>
      <c r="FSH168"/>
      <c r="FSI168"/>
      <c r="FSJ168"/>
      <c r="FSK168"/>
      <c r="FSL168"/>
      <c r="FSM168"/>
      <c r="FSN168"/>
      <c r="FSO168"/>
      <c r="FSP168"/>
      <c r="FSQ168"/>
      <c r="FSR168"/>
      <c r="FSS168"/>
      <c r="FST168"/>
      <c r="FSU168"/>
      <c r="FSV168"/>
      <c r="FSW168"/>
      <c r="FSX168"/>
      <c r="FSY168"/>
      <c r="FSZ168"/>
      <c r="FTA168"/>
      <c r="FTB168"/>
      <c r="FTC168"/>
      <c r="FTD168"/>
      <c r="FTE168"/>
      <c r="FTF168"/>
      <c r="FTG168"/>
      <c r="FTH168"/>
      <c r="FTI168"/>
      <c r="FTJ168"/>
      <c r="FTK168"/>
      <c r="FTL168"/>
      <c r="FTM168"/>
      <c r="FTN168"/>
      <c r="FTO168"/>
      <c r="FTP168"/>
      <c r="FTQ168"/>
      <c r="FTR168"/>
      <c r="FTS168"/>
      <c r="FTT168"/>
      <c r="FTU168"/>
      <c r="FTV168"/>
      <c r="FTW168"/>
      <c r="FTX168"/>
      <c r="FTY168"/>
      <c r="FTZ168"/>
      <c r="FUA168"/>
      <c r="FUB168"/>
      <c r="FUC168"/>
      <c r="FUD168"/>
      <c r="FUE168"/>
      <c r="FUF168"/>
      <c r="FUG168"/>
      <c r="FUH168"/>
      <c r="FUI168"/>
      <c r="FUJ168"/>
      <c r="FUK168"/>
      <c r="FUL168"/>
      <c r="FUM168"/>
      <c r="FUN168"/>
      <c r="FUO168"/>
      <c r="FUP168"/>
      <c r="FUQ168"/>
      <c r="FUR168"/>
      <c r="FUS168"/>
      <c r="FUT168"/>
      <c r="FUU168"/>
      <c r="FUV168"/>
      <c r="FUW168"/>
      <c r="FUX168"/>
      <c r="FUY168"/>
      <c r="FUZ168"/>
      <c r="FVA168"/>
      <c r="FVB168"/>
      <c r="FVC168"/>
      <c r="FVD168"/>
      <c r="FVE168"/>
      <c r="FVF168"/>
      <c r="FVG168"/>
      <c r="FVH168"/>
      <c r="FVI168"/>
      <c r="FVJ168"/>
      <c r="FVK168"/>
      <c r="FVL168"/>
      <c r="FVM168"/>
      <c r="FVN168"/>
      <c r="FVO168"/>
      <c r="FVP168"/>
      <c r="FVQ168"/>
      <c r="FVR168"/>
      <c r="FVS168"/>
      <c r="FVT168"/>
      <c r="FVU168"/>
      <c r="FVV168"/>
      <c r="FVW168"/>
      <c r="FVX168"/>
      <c r="FVY168"/>
      <c r="FVZ168"/>
      <c r="FWA168"/>
      <c r="FWB168"/>
      <c r="FWC168"/>
      <c r="FWD168"/>
      <c r="FWE168"/>
      <c r="FWF168"/>
      <c r="FWG168"/>
      <c r="FWH168"/>
      <c r="FWI168"/>
      <c r="FWJ168"/>
      <c r="FWK168"/>
      <c r="FWL168"/>
      <c r="FWM168"/>
      <c r="FWN168"/>
      <c r="FWO168"/>
      <c r="FWP168"/>
      <c r="FWQ168"/>
      <c r="FWR168"/>
      <c r="FWS168"/>
      <c r="FWT168"/>
      <c r="FWU168"/>
      <c r="FWV168"/>
      <c r="FWW168"/>
      <c r="FWX168"/>
      <c r="FWY168"/>
      <c r="FWZ168"/>
      <c r="FXA168"/>
      <c r="FXB168"/>
      <c r="FXC168"/>
      <c r="FXD168"/>
      <c r="FXE168"/>
      <c r="FXF168"/>
      <c r="FXG168"/>
      <c r="FXH168"/>
      <c r="FXI168"/>
      <c r="FXJ168"/>
      <c r="FXK168"/>
      <c r="FXL168"/>
      <c r="FXM168"/>
      <c r="FXN168"/>
      <c r="FXO168"/>
      <c r="FXP168"/>
      <c r="FXQ168"/>
      <c r="FXR168"/>
      <c r="FXS168"/>
      <c r="FXT168"/>
      <c r="FXU168"/>
      <c r="FXV168"/>
      <c r="FXW168"/>
      <c r="FXX168"/>
      <c r="FXY168"/>
      <c r="FXZ168"/>
      <c r="FYA168"/>
      <c r="FYB168"/>
      <c r="FYC168"/>
      <c r="FYD168"/>
      <c r="FYE168"/>
      <c r="FYF168"/>
      <c r="FYG168"/>
      <c r="FYH168"/>
      <c r="FYI168"/>
      <c r="FYJ168"/>
      <c r="FYK168"/>
      <c r="FYL168"/>
      <c r="FYM168"/>
      <c r="FYN168"/>
      <c r="FYO168"/>
      <c r="FYP168"/>
      <c r="FYQ168"/>
      <c r="FYR168"/>
      <c r="FYS168"/>
      <c r="FYT168"/>
      <c r="FYU168"/>
      <c r="FYV168"/>
      <c r="FYW168"/>
      <c r="FYX168"/>
      <c r="FYY168"/>
      <c r="FYZ168"/>
      <c r="FZA168"/>
      <c r="FZB168"/>
      <c r="FZC168"/>
      <c r="FZD168"/>
      <c r="FZE168"/>
      <c r="FZF168"/>
      <c r="FZG168"/>
      <c r="FZH168"/>
      <c r="FZI168"/>
      <c r="FZJ168"/>
      <c r="FZK168"/>
      <c r="FZL168"/>
      <c r="FZM168"/>
      <c r="FZN168"/>
      <c r="FZO168"/>
      <c r="FZP168"/>
      <c r="FZQ168"/>
      <c r="FZR168"/>
      <c r="FZS168"/>
      <c r="FZT168"/>
      <c r="FZU168"/>
      <c r="FZV168"/>
      <c r="FZW168"/>
      <c r="FZX168"/>
      <c r="FZY168"/>
      <c r="FZZ168"/>
      <c r="GAA168"/>
      <c r="GAB168"/>
      <c r="GAC168"/>
      <c r="GAD168"/>
      <c r="GAE168"/>
      <c r="GAF168"/>
      <c r="GAG168"/>
      <c r="GAH168"/>
      <c r="GAI168"/>
      <c r="GAJ168"/>
      <c r="GAK168"/>
      <c r="GAL168"/>
      <c r="GAM168"/>
      <c r="GAN168"/>
      <c r="GAO168"/>
      <c r="GAP168"/>
      <c r="GAQ168"/>
      <c r="GAR168"/>
      <c r="GAS168"/>
      <c r="GAT168"/>
      <c r="GAU168"/>
      <c r="GAV168"/>
      <c r="GAW168"/>
      <c r="GAX168"/>
      <c r="GAY168"/>
      <c r="GAZ168"/>
      <c r="GBA168"/>
      <c r="GBB168"/>
      <c r="GBC168"/>
      <c r="GBD168"/>
      <c r="GBE168"/>
      <c r="GBF168"/>
      <c r="GBG168"/>
      <c r="GBH168"/>
      <c r="GBI168"/>
      <c r="GBJ168"/>
      <c r="GBK168"/>
      <c r="GBL168"/>
      <c r="GBM168"/>
      <c r="GBN168"/>
      <c r="GBO168"/>
      <c r="GBP168"/>
      <c r="GBQ168"/>
      <c r="GBR168"/>
      <c r="GBS168"/>
      <c r="GBT168"/>
      <c r="GBU168"/>
      <c r="GBV168"/>
      <c r="GBW168"/>
      <c r="GBX168"/>
      <c r="GBY168"/>
      <c r="GBZ168"/>
      <c r="GCA168"/>
      <c r="GCB168"/>
      <c r="GCC168"/>
      <c r="GCD168"/>
      <c r="GCE168"/>
      <c r="GCF168"/>
      <c r="GCG168"/>
      <c r="GCH168"/>
      <c r="GCI168"/>
      <c r="GCJ168"/>
      <c r="GCK168"/>
      <c r="GCL168"/>
      <c r="GCM168"/>
      <c r="GCN168"/>
      <c r="GCO168"/>
      <c r="GCP168"/>
      <c r="GCQ168"/>
      <c r="GCR168"/>
      <c r="GCS168"/>
      <c r="GCT168"/>
      <c r="GCU168"/>
      <c r="GCV168"/>
      <c r="GCW168"/>
      <c r="GCX168"/>
      <c r="GCY168"/>
      <c r="GCZ168"/>
      <c r="GDA168"/>
      <c r="GDB168"/>
      <c r="GDC168"/>
      <c r="GDD168"/>
      <c r="GDE168"/>
      <c r="GDF168"/>
      <c r="GDG168"/>
      <c r="GDH168"/>
      <c r="GDI168"/>
      <c r="GDJ168"/>
      <c r="GDK168"/>
      <c r="GDL168"/>
      <c r="GDM168"/>
      <c r="GDN168"/>
      <c r="GDO168"/>
      <c r="GDP168"/>
      <c r="GDQ168"/>
      <c r="GDR168"/>
      <c r="GDS168"/>
      <c r="GDT168"/>
      <c r="GDU168"/>
      <c r="GDV168"/>
      <c r="GDW168"/>
      <c r="GDX168"/>
      <c r="GDY168"/>
      <c r="GDZ168"/>
      <c r="GEA168"/>
      <c r="GEB168"/>
      <c r="GEC168"/>
      <c r="GED168"/>
      <c r="GEE168"/>
      <c r="GEF168"/>
      <c r="GEG168"/>
      <c r="GEH168"/>
      <c r="GEI168"/>
      <c r="GEJ168"/>
      <c r="GEK168"/>
      <c r="GEL168"/>
      <c r="GEM168"/>
      <c r="GEN168"/>
      <c r="GEO168"/>
      <c r="GEP168"/>
      <c r="GEQ168"/>
      <c r="GER168"/>
      <c r="GES168"/>
      <c r="GET168"/>
      <c r="GEU168"/>
      <c r="GEV168"/>
      <c r="GEW168"/>
      <c r="GEX168"/>
      <c r="GEY168"/>
      <c r="GEZ168"/>
      <c r="GFA168"/>
      <c r="GFB168"/>
      <c r="GFC168"/>
      <c r="GFD168"/>
      <c r="GFE168"/>
      <c r="GFF168"/>
      <c r="GFG168"/>
      <c r="GFH168"/>
      <c r="GFI168"/>
      <c r="GFJ168"/>
      <c r="GFK168"/>
      <c r="GFL168"/>
      <c r="GFM168"/>
      <c r="GFN168"/>
      <c r="GFO168"/>
      <c r="GFP168"/>
      <c r="GFQ168"/>
      <c r="GFR168"/>
      <c r="GFS168"/>
      <c r="GFT168"/>
      <c r="GFU168"/>
      <c r="GFV168"/>
      <c r="GFW168"/>
      <c r="GFX168"/>
      <c r="GFY168"/>
      <c r="GFZ168"/>
      <c r="GGA168"/>
      <c r="GGB168"/>
      <c r="GGC168"/>
      <c r="GGD168"/>
      <c r="GGE168"/>
      <c r="GGF168"/>
      <c r="GGG168"/>
      <c r="GGH168"/>
      <c r="GGI168"/>
      <c r="GGJ168"/>
      <c r="GGK168"/>
      <c r="GGL168"/>
      <c r="GGM168"/>
      <c r="GGN168"/>
      <c r="GGO168"/>
      <c r="GGP168"/>
      <c r="GGQ168"/>
      <c r="GGR168"/>
      <c r="GGS168"/>
      <c r="GGT168"/>
      <c r="GGU168"/>
      <c r="GGV168"/>
      <c r="GGW168"/>
      <c r="GGX168"/>
      <c r="GGY168"/>
      <c r="GGZ168"/>
      <c r="GHA168"/>
      <c r="GHB168"/>
      <c r="GHC168"/>
      <c r="GHD168"/>
      <c r="GHE168"/>
      <c r="GHF168"/>
      <c r="GHG168"/>
      <c r="GHH168"/>
      <c r="GHI168"/>
      <c r="GHJ168"/>
      <c r="GHK168"/>
      <c r="GHL168"/>
      <c r="GHM168"/>
      <c r="GHN168"/>
      <c r="GHO168"/>
      <c r="GHP168"/>
      <c r="GHQ168"/>
      <c r="GHR168"/>
      <c r="GHS168"/>
      <c r="GHT168"/>
      <c r="GHU168"/>
      <c r="GHV168"/>
      <c r="GHW168"/>
      <c r="GHX168"/>
      <c r="GHY168"/>
      <c r="GHZ168"/>
      <c r="GIA168"/>
      <c r="GIB168"/>
      <c r="GIC168"/>
      <c r="GID168"/>
      <c r="GIE168"/>
      <c r="GIF168"/>
      <c r="GIG168"/>
      <c r="GIH168"/>
      <c r="GII168"/>
      <c r="GIJ168"/>
      <c r="GIK168"/>
      <c r="GIL168"/>
      <c r="GIM168"/>
      <c r="GIN168"/>
      <c r="GIO168"/>
      <c r="GIP168"/>
      <c r="GIQ168"/>
      <c r="GIR168"/>
      <c r="GIS168"/>
      <c r="GIT168"/>
      <c r="GIU168"/>
      <c r="GIV168"/>
      <c r="GIW168"/>
      <c r="GIX168"/>
      <c r="GIY168"/>
      <c r="GIZ168"/>
      <c r="GJA168"/>
      <c r="GJB168"/>
      <c r="GJC168"/>
      <c r="GJD168"/>
      <c r="GJE168"/>
      <c r="GJF168"/>
      <c r="GJG168"/>
      <c r="GJH168"/>
      <c r="GJI168"/>
      <c r="GJJ168"/>
      <c r="GJK168"/>
      <c r="GJL168"/>
      <c r="GJM168"/>
      <c r="GJN168"/>
      <c r="GJO168"/>
      <c r="GJP168"/>
      <c r="GJQ168"/>
      <c r="GJR168"/>
      <c r="GJS168"/>
      <c r="GJT168"/>
      <c r="GJU168"/>
      <c r="GJV168"/>
      <c r="GJW168"/>
      <c r="GJX168"/>
      <c r="GJY168"/>
      <c r="GJZ168"/>
      <c r="GKA168"/>
      <c r="GKB168"/>
      <c r="GKC168"/>
      <c r="GKD168"/>
      <c r="GKE168"/>
      <c r="GKF168"/>
      <c r="GKG168"/>
      <c r="GKH168"/>
      <c r="GKI168"/>
      <c r="GKJ168"/>
      <c r="GKK168"/>
      <c r="GKL168"/>
      <c r="GKM168"/>
      <c r="GKN168"/>
      <c r="GKO168"/>
      <c r="GKP168"/>
      <c r="GKQ168"/>
      <c r="GKR168"/>
      <c r="GKS168"/>
      <c r="GKT168"/>
      <c r="GKU168"/>
      <c r="GKV168"/>
      <c r="GKW168"/>
      <c r="GKX168"/>
      <c r="GKY168"/>
      <c r="GKZ168"/>
      <c r="GLA168"/>
      <c r="GLB168"/>
      <c r="GLC168"/>
      <c r="GLD168"/>
      <c r="GLE168"/>
      <c r="GLF168"/>
      <c r="GLG168"/>
      <c r="GLH168"/>
      <c r="GLI168"/>
      <c r="GLJ168"/>
      <c r="GLK168"/>
      <c r="GLL168"/>
      <c r="GLM168"/>
      <c r="GLN168"/>
      <c r="GLO168"/>
      <c r="GLP168"/>
      <c r="GLQ168"/>
      <c r="GLR168"/>
      <c r="GLS168"/>
      <c r="GLT168"/>
      <c r="GLU168"/>
      <c r="GLV168"/>
      <c r="GLW168"/>
      <c r="GLX168"/>
      <c r="GLY168"/>
      <c r="GLZ168"/>
      <c r="GMA168"/>
      <c r="GMB168"/>
      <c r="GMC168"/>
      <c r="GMD168"/>
      <c r="GME168"/>
      <c r="GMF168"/>
      <c r="GMG168"/>
      <c r="GMH168"/>
      <c r="GMI168"/>
      <c r="GMJ168"/>
      <c r="GMK168"/>
      <c r="GML168"/>
      <c r="GMM168"/>
      <c r="GMN168"/>
      <c r="GMO168"/>
      <c r="GMP168"/>
      <c r="GMQ168"/>
      <c r="GMR168"/>
      <c r="GMS168"/>
      <c r="GMT168"/>
      <c r="GMU168"/>
      <c r="GMV168"/>
      <c r="GMW168"/>
      <c r="GMX168"/>
      <c r="GMY168"/>
      <c r="GMZ168"/>
      <c r="GNA168"/>
      <c r="GNB168"/>
      <c r="GNC168"/>
      <c r="GND168"/>
      <c r="GNE168"/>
      <c r="GNF168"/>
      <c r="GNG168"/>
      <c r="GNH168"/>
      <c r="GNI168"/>
      <c r="GNJ168"/>
      <c r="GNK168"/>
      <c r="GNL168"/>
      <c r="GNM168"/>
      <c r="GNN168"/>
      <c r="GNO168"/>
      <c r="GNP168"/>
      <c r="GNQ168"/>
      <c r="GNR168"/>
      <c r="GNS168"/>
      <c r="GNT168"/>
      <c r="GNU168"/>
      <c r="GNV168"/>
      <c r="GNW168"/>
      <c r="GNX168"/>
      <c r="GNY168"/>
      <c r="GNZ168"/>
      <c r="GOA168"/>
      <c r="GOB168"/>
      <c r="GOC168"/>
      <c r="GOD168"/>
      <c r="GOE168"/>
      <c r="GOF168"/>
      <c r="GOG168"/>
      <c r="GOH168"/>
      <c r="GOI168"/>
      <c r="GOJ168"/>
      <c r="GOK168"/>
      <c r="GOL168"/>
      <c r="GOM168"/>
      <c r="GON168"/>
      <c r="GOO168"/>
      <c r="GOP168"/>
      <c r="GOQ168"/>
      <c r="GOR168"/>
      <c r="GOS168"/>
      <c r="GOT168"/>
      <c r="GOU168"/>
      <c r="GOV168"/>
      <c r="GOW168"/>
      <c r="GOX168"/>
      <c r="GOY168"/>
      <c r="GOZ168"/>
      <c r="GPA168"/>
      <c r="GPB168"/>
      <c r="GPC168"/>
      <c r="GPD168"/>
      <c r="GPE168"/>
      <c r="GPF168"/>
      <c r="GPG168"/>
      <c r="GPH168"/>
      <c r="GPI168"/>
      <c r="GPJ168"/>
      <c r="GPK168"/>
      <c r="GPL168"/>
      <c r="GPM168"/>
      <c r="GPN168"/>
      <c r="GPO168"/>
      <c r="GPP168"/>
      <c r="GPQ168"/>
      <c r="GPR168"/>
      <c r="GPS168"/>
      <c r="GPT168"/>
      <c r="GPU168"/>
      <c r="GPV168"/>
      <c r="GPW168"/>
      <c r="GPX168"/>
      <c r="GPY168"/>
      <c r="GPZ168"/>
      <c r="GQA168"/>
      <c r="GQB168"/>
      <c r="GQC168"/>
      <c r="GQD168"/>
      <c r="GQE168"/>
      <c r="GQF168"/>
      <c r="GQG168"/>
      <c r="GQH168"/>
      <c r="GQI168"/>
      <c r="GQJ168"/>
      <c r="GQK168"/>
      <c r="GQL168"/>
      <c r="GQM168"/>
      <c r="GQN168"/>
      <c r="GQO168"/>
      <c r="GQP168"/>
      <c r="GQQ168"/>
      <c r="GQR168"/>
      <c r="GQS168"/>
      <c r="GQT168"/>
      <c r="GQU168"/>
      <c r="GQV168"/>
      <c r="GQW168"/>
      <c r="GQX168"/>
      <c r="GQY168"/>
      <c r="GQZ168"/>
      <c r="GRA168"/>
      <c r="GRB168"/>
      <c r="GRC168"/>
      <c r="GRD168"/>
      <c r="GRE168"/>
      <c r="GRF168"/>
      <c r="GRG168"/>
      <c r="GRH168"/>
      <c r="GRI168"/>
      <c r="GRJ168"/>
      <c r="GRK168"/>
      <c r="GRL168"/>
      <c r="GRM168"/>
      <c r="GRN168"/>
      <c r="GRO168"/>
      <c r="GRP168"/>
      <c r="GRQ168"/>
      <c r="GRR168"/>
      <c r="GRS168"/>
      <c r="GRT168"/>
      <c r="GRU168"/>
      <c r="GRV168"/>
      <c r="GRW168"/>
      <c r="GRX168"/>
      <c r="GRY168"/>
      <c r="GRZ168"/>
      <c r="GSA168"/>
      <c r="GSB168"/>
      <c r="GSC168"/>
      <c r="GSD168"/>
      <c r="GSE168"/>
      <c r="GSF168"/>
      <c r="GSG168"/>
      <c r="GSH168"/>
      <c r="GSI168"/>
      <c r="GSJ168"/>
      <c r="GSK168"/>
      <c r="GSL168"/>
      <c r="GSM168"/>
      <c r="GSN168"/>
      <c r="GSO168"/>
      <c r="GSP168"/>
      <c r="GSQ168"/>
      <c r="GSR168"/>
      <c r="GSS168"/>
      <c r="GST168"/>
      <c r="GSU168"/>
      <c r="GSV168"/>
      <c r="GSW168"/>
      <c r="GSX168"/>
      <c r="GSY168"/>
      <c r="GSZ168"/>
      <c r="GTA168"/>
      <c r="GTB168"/>
      <c r="GTC168"/>
      <c r="GTD168"/>
      <c r="GTE168"/>
      <c r="GTF168"/>
      <c r="GTG168"/>
      <c r="GTH168"/>
      <c r="GTI168"/>
      <c r="GTJ168"/>
      <c r="GTK168"/>
      <c r="GTL168"/>
      <c r="GTM168"/>
      <c r="GTN168"/>
      <c r="GTO168"/>
      <c r="GTP168"/>
      <c r="GTQ168"/>
      <c r="GTR168"/>
      <c r="GTS168"/>
      <c r="GTT168"/>
      <c r="GTU168"/>
      <c r="GTV168"/>
      <c r="GTW168"/>
      <c r="GTX168"/>
      <c r="GTY168"/>
      <c r="GTZ168"/>
      <c r="GUA168"/>
      <c r="GUB168"/>
      <c r="GUC168"/>
      <c r="GUD168"/>
      <c r="GUE168"/>
      <c r="GUF168"/>
      <c r="GUG168"/>
      <c r="GUH168"/>
      <c r="GUI168"/>
      <c r="GUJ168"/>
      <c r="GUK168"/>
      <c r="GUL168"/>
      <c r="GUM168"/>
      <c r="GUN168"/>
      <c r="GUO168"/>
      <c r="GUP168"/>
      <c r="GUQ168"/>
      <c r="GUR168"/>
      <c r="GUS168"/>
      <c r="GUT168"/>
      <c r="GUU168"/>
      <c r="GUV168"/>
      <c r="GUW168"/>
      <c r="GUX168"/>
      <c r="GUY168"/>
      <c r="GUZ168"/>
      <c r="GVA168"/>
      <c r="GVB168"/>
      <c r="GVC168"/>
      <c r="GVD168"/>
      <c r="GVE168"/>
      <c r="GVF168"/>
      <c r="GVG168"/>
      <c r="GVH168"/>
      <c r="GVI168"/>
      <c r="GVJ168"/>
      <c r="GVK168"/>
      <c r="GVL168"/>
      <c r="GVM168"/>
      <c r="GVN168"/>
      <c r="GVO168"/>
      <c r="GVP168"/>
      <c r="GVQ168"/>
      <c r="GVR168"/>
      <c r="GVS168"/>
      <c r="GVT168"/>
      <c r="GVU168"/>
      <c r="GVV168"/>
      <c r="GVW168"/>
      <c r="GVX168"/>
      <c r="GVY168"/>
      <c r="GVZ168"/>
      <c r="GWA168"/>
      <c r="GWB168"/>
      <c r="GWC168"/>
      <c r="GWD168"/>
      <c r="GWE168"/>
      <c r="GWF168"/>
      <c r="GWG168"/>
      <c r="GWH168"/>
      <c r="GWI168"/>
      <c r="GWJ168"/>
      <c r="GWK168"/>
      <c r="GWL168"/>
      <c r="GWM168"/>
      <c r="GWN168"/>
      <c r="GWO168"/>
      <c r="GWP168"/>
      <c r="GWQ168"/>
      <c r="GWR168"/>
      <c r="GWS168"/>
      <c r="GWT168"/>
      <c r="GWU168"/>
      <c r="GWV168"/>
      <c r="GWW168"/>
      <c r="GWX168"/>
      <c r="GWY168"/>
      <c r="GWZ168"/>
      <c r="GXA168"/>
      <c r="GXB168"/>
      <c r="GXC168"/>
      <c r="GXD168"/>
      <c r="GXE168"/>
      <c r="GXF168"/>
      <c r="GXG168"/>
      <c r="GXH168"/>
      <c r="GXI168"/>
      <c r="GXJ168"/>
      <c r="GXK168"/>
      <c r="GXL168"/>
      <c r="GXM168"/>
      <c r="GXN168"/>
      <c r="GXO168"/>
      <c r="GXP168"/>
      <c r="GXQ168"/>
      <c r="GXR168"/>
      <c r="GXS168"/>
      <c r="GXT168"/>
      <c r="GXU168"/>
      <c r="GXV168"/>
      <c r="GXW168"/>
      <c r="GXX168"/>
      <c r="GXY168"/>
      <c r="GXZ168"/>
      <c r="GYA168"/>
      <c r="GYB168"/>
      <c r="GYC168"/>
      <c r="GYD168"/>
      <c r="GYE168"/>
      <c r="GYF168"/>
      <c r="GYG168"/>
      <c r="GYH168"/>
      <c r="GYI168"/>
      <c r="GYJ168"/>
      <c r="GYK168"/>
      <c r="GYL168"/>
      <c r="GYM168"/>
      <c r="GYN168"/>
      <c r="GYO168"/>
      <c r="GYP168"/>
      <c r="GYQ168"/>
      <c r="GYR168"/>
      <c r="GYS168"/>
      <c r="GYT168"/>
      <c r="GYU168"/>
      <c r="GYV168"/>
      <c r="GYW168"/>
      <c r="GYX168"/>
      <c r="GYY168"/>
      <c r="GYZ168"/>
      <c r="GZA168"/>
      <c r="GZB168"/>
      <c r="GZC168"/>
      <c r="GZD168"/>
      <c r="GZE168"/>
      <c r="GZF168"/>
      <c r="GZG168"/>
      <c r="GZH168"/>
      <c r="GZI168"/>
      <c r="GZJ168"/>
      <c r="GZK168"/>
      <c r="GZL168"/>
      <c r="GZM168"/>
      <c r="GZN168"/>
      <c r="GZO168"/>
      <c r="GZP168"/>
      <c r="GZQ168"/>
      <c r="GZR168"/>
      <c r="GZS168"/>
      <c r="GZT168"/>
      <c r="GZU168"/>
      <c r="GZV168"/>
      <c r="GZW168"/>
      <c r="GZX168"/>
      <c r="GZY168"/>
      <c r="GZZ168"/>
      <c r="HAA168"/>
      <c r="HAB168"/>
      <c r="HAC168"/>
      <c r="HAD168"/>
      <c r="HAE168"/>
      <c r="HAF168"/>
      <c r="HAG168"/>
      <c r="HAH168"/>
      <c r="HAI168"/>
      <c r="HAJ168"/>
      <c r="HAK168"/>
      <c r="HAL168"/>
      <c r="HAM168"/>
      <c r="HAN168"/>
      <c r="HAO168"/>
      <c r="HAP168"/>
      <c r="HAQ168"/>
      <c r="HAR168"/>
      <c r="HAS168"/>
      <c r="HAT168"/>
      <c r="HAU168"/>
      <c r="HAV168"/>
      <c r="HAW168"/>
      <c r="HAX168"/>
      <c r="HAY168"/>
      <c r="HAZ168"/>
      <c r="HBA168"/>
      <c r="HBB168"/>
      <c r="HBC168"/>
      <c r="HBD168"/>
      <c r="HBE168"/>
      <c r="HBF168"/>
      <c r="HBG168"/>
      <c r="HBH168"/>
      <c r="HBI168"/>
      <c r="HBJ168"/>
      <c r="HBK168"/>
      <c r="HBL168"/>
      <c r="HBM168"/>
      <c r="HBN168"/>
      <c r="HBO168"/>
      <c r="HBP168"/>
      <c r="HBQ168"/>
      <c r="HBR168"/>
      <c r="HBS168"/>
      <c r="HBT168"/>
      <c r="HBU168"/>
      <c r="HBV168"/>
      <c r="HBW168"/>
      <c r="HBX168"/>
      <c r="HBY168"/>
      <c r="HBZ168"/>
      <c r="HCA168"/>
      <c r="HCB168"/>
      <c r="HCC168"/>
      <c r="HCD168"/>
      <c r="HCE168"/>
      <c r="HCF168"/>
      <c r="HCG168"/>
      <c r="HCH168"/>
      <c r="HCI168"/>
      <c r="HCJ168"/>
      <c r="HCK168"/>
      <c r="HCL168"/>
      <c r="HCM168"/>
      <c r="HCN168"/>
      <c r="HCO168"/>
      <c r="HCP168"/>
      <c r="HCQ168"/>
      <c r="HCR168"/>
      <c r="HCS168"/>
      <c r="HCT168"/>
      <c r="HCU168"/>
      <c r="HCV168"/>
      <c r="HCW168"/>
      <c r="HCX168"/>
      <c r="HCY168"/>
      <c r="HCZ168"/>
      <c r="HDA168"/>
      <c r="HDB168"/>
      <c r="HDC168"/>
      <c r="HDD168"/>
      <c r="HDE168"/>
      <c r="HDF168"/>
      <c r="HDG168"/>
      <c r="HDH168"/>
      <c r="HDI168"/>
      <c r="HDJ168"/>
      <c r="HDK168"/>
      <c r="HDL168"/>
      <c r="HDM168"/>
      <c r="HDN168"/>
      <c r="HDO168"/>
      <c r="HDP168"/>
      <c r="HDQ168"/>
      <c r="HDR168"/>
      <c r="HDS168"/>
      <c r="HDT168"/>
      <c r="HDU168"/>
      <c r="HDV168"/>
      <c r="HDW168"/>
      <c r="HDX168"/>
      <c r="HDY168"/>
      <c r="HDZ168"/>
      <c r="HEA168"/>
      <c r="HEB168"/>
      <c r="HEC168"/>
      <c r="HED168"/>
      <c r="HEE168"/>
      <c r="HEF168"/>
      <c r="HEG168"/>
      <c r="HEH168"/>
      <c r="HEI168"/>
      <c r="HEJ168"/>
      <c r="HEK168"/>
      <c r="HEL168"/>
      <c r="HEM168"/>
      <c r="HEN168"/>
      <c r="HEO168"/>
      <c r="HEP168"/>
      <c r="HEQ168"/>
      <c r="HER168"/>
      <c r="HES168"/>
      <c r="HET168"/>
      <c r="HEU168"/>
      <c r="HEV168"/>
      <c r="HEW168"/>
      <c r="HEX168"/>
      <c r="HEY168"/>
      <c r="HEZ168"/>
      <c r="HFA168"/>
      <c r="HFB168"/>
      <c r="HFC168"/>
      <c r="HFD168"/>
      <c r="HFE168"/>
      <c r="HFF168"/>
      <c r="HFG168"/>
      <c r="HFH168"/>
      <c r="HFI168"/>
      <c r="HFJ168"/>
      <c r="HFK168"/>
      <c r="HFL168"/>
      <c r="HFM168"/>
      <c r="HFN168"/>
      <c r="HFO168"/>
      <c r="HFP168"/>
      <c r="HFQ168"/>
      <c r="HFR168"/>
      <c r="HFS168"/>
      <c r="HFT168"/>
      <c r="HFU168"/>
      <c r="HFV168"/>
      <c r="HFW168"/>
      <c r="HFX168"/>
      <c r="HFY168"/>
      <c r="HFZ168"/>
      <c r="HGA168"/>
      <c r="HGB168"/>
      <c r="HGC168"/>
      <c r="HGD168"/>
      <c r="HGE168"/>
      <c r="HGF168"/>
      <c r="HGG168"/>
      <c r="HGH168"/>
      <c r="HGI168"/>
      <c r="HGJ168"/>
      <c r="HGK168"/>
      <c r="HGL168"/>
      <c r="HGM168"/>
      <c r="HGN168"/>
      <c r="HGO168"/>
      <c r="HGP168"/>
      <c r="HGQ168"/>
      <c r="HGR168"/>
      <c r="HGS168"/>
      <c r="HGT168"/>
      <c r="HGU168"/>
      <c r="HGV168"/>
      <c r="HGW168"/>
      <c r="HGX168"/>
      <c r="HGY168"/>
      <c r="HGZ168"/>
      <c r="HHA168"/>
      <c r="HHB168"/>
      <c r="HHC168"/>
      <c r="HHD168"/>
      <c r="HHE168"/>
      <c r="HHF168"/>
      <c r="HHG168"/>
      <c r="HHH168"/>
      <c r="HHI168"/>
      <c r="HHJ168"/>
      <c r="HHK168"/>
      <c r="HHL168"/>
      <c r="HHM168"/>
      <c r="HHN168"/>
      <c r="HHO168"/>
      <c r="HHP168"/>
      <c r="HHQ168"/>
      <c r="HHR168"/>
      <c r="HHS168"/>
      <c r="HHT168"/>
      <c r="HHU168"/>
      <c r="HHV168"/>
      <c r="HHW168"/>
      <c r="HHX168"/>
      <c r="HHY168"/>
      <c r="HHZ168"/>
      <c r="HIA168"/>
      <c r="HIB168"/>
      <c r="HIC168"/>
      <c r="HID168"/>
      <c r="HIE168"/>
      <c r="HIF168"/>
      <c r="HIG168"/>
      <c r="HIH168"/>
      <c r="HII168"/>
      <c r="HIJ168"/>
      <c r="HIK168"/>
      <c r="HIL168"/>
      <c r="HIM168"/>
      <c r="HIN168"/>
      <c r="HIO168"/>
      <c r="HIP168"/>
      <c r="HIQ168"/>
      <c r="HIR168"/>
      <c r="HIS168"/>
      <c r="HIT168"/>
      <c r="HIU168"/>
      <c r="HIV168"/>
      <c r="HIW168"/>
      <c r="HIX168"/>
      <c r="HIY168"/>
      <c r="HIZ168"/>
      <c r="HJA168"/>
      <c r="HJB168"/>
      <c r="HJC168"/>
      <c r="HJD168"/>
      <c r="HJE168"/>
      <c r="HJF168"/>
      <c r="HJG168"/>
      <c r="HJH168"/>
      <c r="HJI168"/>
      <c r="HJJ168"/>
      <c r="HJK168"/>
      <c r="HJL168"/>
      <c r="HJM168"/>
      <c r="HJN168"/>
      <c r="HJO168"/>
      <c r="HJP168"/>
      <c r="HJQ168"/>
      <c r="HJR168"/>
      <c r="HJS168"/>
      <c r="HJT168"/>
      <c r="HJU168"/>
      <c r="HJV168"/>
      <c r="HJW168"/>
      <c r="HJX168"/>
      <c r="HJY168"/>
      <c r="HJZ168"/>
      <c r="HKA168"/>
      <c r="HKB168"/>
      <c r="HKC168"/>
      <c r="HKD168"/>
      <c r="HKE168"/>
      <c r="HKF168"/>
      <c r="HKG168"/>
      <c r="HKH168"/>
      <c r="HKI168"/>
      <c r="HKJ168"/>
      <c r="HKK168"/>
      <c r="HKL168"/>
      <c r="HKM168"/>
      <c r="HKN168"/>
      <c r="HKO168"/>
      <c r="HKP168"/>
      <c r="HKQ168"/>
      <c r="HKR168"/>
      <c r="HKS168"/>
      <c r="HKT168"/>
      <c r="HKU168"/>
      <c r="HKV168"/>
      <c r="HKW168"/>
      <c r="HKX168"/>
      <c r="HKY168"/>
      <c r="HKZ168"/>
      <c r="HLA168"/>
      <c r="HLB168"/>
      <c r="HLC168"/>
      <c r="HLD168"/>
      <c r="HLE168"/>
      <c r="HLF168"/>
      <c r="HLG168"/>
      <c r="HLH168"/>
      <c r="HLI168"/>
      <c r="HLJ168"/>
      <c r="HLK168"/>
      <c r="HLL168"/>
      <c r="HLM168"/>
      <c r="HLN168"/>
      <c r="HLO168"/>
      <c r="HLP168"/>
      <c r="HLQ168"/>
      <c r="HLR168"/>
      <c r="HLS168"/>
      <c r="HLT168"/>
      <c r="HLU168"/>
      <c r="HLV168"/>
      <c r="HLW168"/>
      <c r="HLX168"/>
      <c r="HLY168"/>
      <c r="HLZ168"/>
      <c r="HMA168"/>
      <c r="HMB168"/>
      <c r="HMC168"/>
      <c r="HMD168"/>
      <c r="HME168"/>
      <c r="HMF168"/>
      <c r="HMG168"/>
      <c r="HMH168"/>
      <c r="HMI168"/>
      <c r="HMJ168"/>
      <c r="HMK168"/>
      <c r="HML168"/>
      <c r="HMM168"/>
      <c r="HMN168"/>
      <c r="HMO168"/>
      <c r="HMP168"/>
      <c r="HMQ168"/>
      <c r="HMR168"/>
      <c r="HMS168"/>
      <c r="HMT168"/>
      <c r="HMU168"/>
      <c r="HMV168"/>
      <c r="HMW168"/>
      <c r="HMX168"/>
      <c r="HMY168"/>
      <c r="HMZ168"/>
      <c r="HNA168"/>
      <c r="HNB168"/>
      <c r="HNC168"/>
      <c r="HND168"/>
      <c r="HNE168"/>
      <c r="HNF168"/>
      <c r="HNG168"/>
      <c r="HNH168"/>
      <c r="HNI168"/>
      <c r="HNJ168"/>
      <c r="HNK168"/>
      <c r="HNL168"/>
      <c r="HNM168"/>
      <c r="HNN168"/>
      <c r="HNO168"/>
      <c r="HNP168"/>
      <c r="HNQ168"/>
      <c r="HNR168"/>
      <c r="HNS168"/>
      <c r="HNT168"/>
      <c r="HNU168"/>
      <c r="HNV168"/>
      <c r="HNW168"/>
      <c r="HNX168"/>
      <c r="HNY168"/>
      <c r="HNZ168"/>
      <c r="HOA168"/>
      <c r="HOB168"/>
      <c r="HOC168"/>
      <c r="HOD168"/>
      <c r="HOE168"/>
      <c r="HOF168"/>
      <c r="HOG168"/>
      <c r="HOH168"/>
      <c r="HOI168"/>
      <c r="HOJ168"/>
      <c r="HOK168"/>
      <c r="HOL168"/>
      <c r="HOM168"/>
      <c r="HON168"/>
      <c r="HOO168"/>
      <c r="HOP168"/>
      <c r="HOQ168"/>
      <c r="HOR168"/>
      <c r="HOS168"/>
      <c r="HOT168"/>
      <c r="HOU168"/>
      <c r="HOV168"/>
      <c r="HOW168"/>
      <c r="HOX168"/>
      <c r="HOY168"/>
      <c r="HOZ168"/>
      <c r="HPA168"/>
      <c r="HPB168"/>
      <c r="HPC168"/>
      <c r="HPD168"/>
      <c r="HPE168"/>
      <c r="HPF168"/>
      <c r="HPG168"/>
      <c r="HPH168"/>
      <c r="HPI168"/>
      <c r="HPJ168"/>
      <c r="HPK168"/>
      <c r="HPL168"/>
      <c r="HPM168"/>
      <c r="HPN168"/>
      <c r="HPO168"/>
      <c r="HPP168"/>
      <c r="HPQ168"/>
      <c r="HPR168"/>
      <c r="HPS168"/>
      <c r="HPT168"/>
      <c r="HPU168"/>
      <c r="HPV168"/>
      <c r="HPW168"/>
      <c r="HPX168"/>
      <c r="HPY168"/>
      <c r="HPZ168"/>
      <c r="HQA168"/>
      <c r="HQB168"/>
      <c r="HQC168"/>
      <c r="HQD168"/>
      <c r="HQE168"/>
      <c r="HQF168"/>
      <c r="HQG168"/>
      <c r="HQH168"/>
      <c r="HQI168"/>
      <c r="HQJ168"/>
      <c r="HQK168"/>
      <c r="HQL168"/>
      <c r="HQM168"/>
      <c r="HQN168"/>
      <c r="HQO168"/>
      <c r="HQP168"/>
      <c r="HQQ168"/>
      <c r="HQR168"/>
      <c r="HQS168"/>
      <c r="HQT168"/>
      <c r="HQU168"/>
      <c r="HQV168"/>
      <c r="HQW168"/>
      <c r="HQX168"/>
      <c r="HQY168"/>
      <c r="HQZ168"/>
      <c r="HRA168"/>
      <c r="HRB168"/>
      <c r="HRC168"/>
      <c r="HRD168"/>
      <c r="HRE168"/>
      <c r="HRF168"/>
      <c r="HRG168"/>
      <c r="HRH168"/>
      <c r="HRI168"/>
      <c r="HRJ168"/>
      <c r="HRK168"/>
      <c r="HRL168"/>
      <c r="HRM168"/>
      <c r="HRN168"/>
      <c r="HRO168"/>
      <c r="HRP168"/>
      <c r="HRQ168"/>
      <c r="HRR168"/>
      <c r="HRS168"/>
      <c r="HRT168"/>
      <c r="HRU168"/>
      <c r="HRV168"/>
      <c r="HRW168"/>
      <c r="HRX168"/>
      <c r="HRY168"/>
      <c r="HRZ168"/>
      <c r="HSA168"/>
      <c r="HSB168"/>
      <c r="HSC168"/>
      <c r="HSD168"/>
      <c r="HSE168"/>
      <c r="HSF168"/>
      <c r="HSG168"/>
      <c r="HSH168"/>
      <c r="HSI168"/>
      <c r="HSJ168"/>
      <c r="HSK168"/>
      <c r="HSL168"/>
      <c r="HSM168"/>
      <c r="HSN168"/>
      <c r="HSO168"/>
      <c r="HSP168"/>
      <c r="HSQ168"/>
      <c r="HSR168"/>
      <c r="HSS168"/>
      <c r="HST168"/>
      <c r="HSU168"/>
      <c r="HSV168"/>
      <c r="HSW168"/>
      <c r="HSX168"/>
      <c r="HSY168"/>
      <c r="HSZ168"/>
      <c r="HTA168"/>
      <c r="HTB168"/>
      <c r="HTC168"/>
      <c r="HTD168"/>
      <c r="HTE168"/>
      <c r="HTF168"/>
      <c r="HTG168"/>
      <c r="HTH168"/>
      <c r="HTI168"/>
      <c r="HTJ168"/>
      <c r="HTK168"/>
      <c r="HTL168"/>
      <c r="HTM168"/>
      <c r="HTN168"/>
      <c r="HTO168"/>
      <c r="HTP168"/>
      <c r="HTQ168"/>
      <c r="HTR168"/>
      <c r="HTS168"/>
      <c r="HTT168"/>
      <c r="HTU168"/>
      <c r="HTV168"/>
      <c r="HTW168"/>
      <c r="HTX168"/>
      <c r="HTY168"/>
      <c r="HTZ168"/>
      <c r="HUA168"/>
      <c r="HUB168"/>
      <c r="HUC168"/>
      <c r="HUD168"/>
      <c r="HUE168"/>
      <c r="HUF168"/>
      <c r="HUG168"/>
      <c r="HUH168"/>
      <c r="HUI168"/>
      <c r="HUJ168"/>
      <c r="HUK168"/>
      <c r="HUL168"/>
      <c r="HUM168"/>
      <c r="HUN168"/>
      <c r="HUO168"/>
      <c r="HUP168"/>
      <c r="HUQ168"/>
      <c r="HUR168"/>
      <c r="HUS168"/>
      <c r="HUT168"/>
      <c r="HUU168"/>
      <c r="HUV168"/>
      <c r="HUW168"/>
      <c r="HUX168"/>
      <c r="HUY168"/>
      <c r="HUZ168"/>
      <c r="HVA168"/>
      <c r="HVB168"/>
      <c r="HVC168"/>
      <c r="HVD168"/>
      <c r="HVE168"/>
      <c r="HVF168"/>
      <c r="HVG168"/>
      <c r="HVH168"/>
      <c r="HVI168"/>
      <c r="HVJ168"/>
      <c r="HVK168"/>
      <c r="HVL168"/>
      <c r="HVM168"/>
      <c r="HVN168"/>
      <c r="HVO168"/>
      <c r="HVP168"/>
      <c r="HVQ168"/>
      <c r="HVR168"/>
      <c r="HVS168"/>
      <c r="HVT168"/>
      <c r="HVU168"/>
      <c r="HVV168"/>
      <c r="HVW168"/>
      <c r="HVX168"/>
      <c r="HVY168"/>
      <c r="HVZ168"/>
      <c r="HWA168"/>
      <c r="HWB168"/>
      <c r="HWC168"/>
      <c r="HWD168"/>
      <c r="HWE168"/>
      <c r="HWF168"/>
      <c r="HWG168"/>
      <c r="HWH168"/>
      <c r="HWI168"/>
      <c r="HWJ168"/>
      <c r="HWK168"/>
      <c r="HWL168"/>
      <c r="HWM168"/>
      <c r="HWN168"/>
      <c r="HWO168"/>
      <c r="HWP168"/>
      <c r="HWQ168"/>
      <c r="HWR168"/>
      <c r="HWS168"/>
      <c r="HWT168"/>
      <c r="HWU168"/>
      <c r="HWV168"/>
      <c r="HWW168"/>
      <c r="HWX168"/>
      <c r="HWY168"/>
      <c r="HWZ168"/>
      <c r="HXA168"/>
      <c r="HXB168"/>
      <c r="HXC168"/>
      <c r="HXD168"/>
      <c r="HXE168"/>
      <c r="HXF168"/>
      <c r="HXG168"/>
      <c r="HXH168"/>
      <c r="HXI168"/>
      <c r="HXJ168"/>
      <c r="HXK168"/>
      <c r="HXL168"/>
      <c r="HXM168"/>
      <c r="HXN168"/>
      <c r="HXO168"/>
      <c r="HXP168"/>
      <c r="HXQ168"/>
      <c r="HXR168"/>
      <c r="HXS168"/>
      <c r="HXT168"/>
      <c r="HXU168"/>
      <c r="HXV168"/>
      <c r="HXW168"/>
      <c r="HXX168"/>
      <c r="HXY168"/>
      <c r="HXZ168"/>
      <c r="HYA168"/>
      <c r="HYB168"/>
      <c r="HYC168"/>
      <c r="HYD168"/>
      <c r="HYE168"/>
      <c r="HYF168"/>
      <c r="HYG168"/>
      <c r="HYH168"/>
      <c r="HYI168"/>
      <c r="HYJ168"/>
      <c r="HYK168"/>
      <c r="HYL168"/>
      <c r="HYM168"/>
      <c r="HYN168"/>
      <c r="HYO168"/>
      <c r="HYP168"/>
      <c r="HYQ168"/>
      <c r="HYR168"/>
      <c r="HYS168"/>
      <c r="HYT168"/>
      <c r="HYU168"/>
      <c r="HYV168"/>
      <c r="HYW168"/>
      <c r="HYX168"/>
      <c r="HYY168"/>
      <c r="HYZ168"/>
      <c r="HZA168"/>
      <c r="HZB168"/>
      <c r="HZC168"/>
      <c r="HZD168"/>
      <c r="HZE168"/>
      <c r="HZF168"/>
      <c r="HZG168"/>
      <c r="HZH168"/>
      <c r="HZI168"/>
      <c r="HZJ168"/>
      <c r="HZK168"/>
      <c r="HZL168"/>
      <c r="HZM168"/>
      <c r="HZN168"/>
      <c r="HZO168"/>
      <c r="HZP168"/>
      <c r="HZQ168"/>
      <c r="HZR168"/>
      <c r="HZS168"/>
      <c r="HZT168"/>
      <c r="HZU168"/>
      <c r="HZV168"/>
      <c r="HZW168"/>
      <c r="HZX168"/>
      <c r="HZY168"/>
      <c r="HZZ168"/>
      <c r="IAA168"/>
      <c r="IAB168"/>
      <c r="IAC168"/>
      <c r="IAD168"/>
      <c r="IAE168"/>
      <c r="IAF168"/>
      <c r="IAG168"/>
      <c r="IAH168"/>
      <c r="IAI168"/>
      <c r="IAJ168"/>
      <c r="IAK168"/>
      <c r="IAL168"/>
      <c r="IAM168"/>
      <c r="IAN168"/>
      <c r="IAO168"/>
      <c r="IAP168"/>
      <c r="IAQ168"/>
      <c r="IAR168"/>
      <c r="IAS168"/>
      <c r="IAT168"/>
      <c r="IAU168"/>
      <c r="IAV168"/>
      <c r="IAW168"/>
      <c r="IAX168"/>
      <c r="IAY168"/>
      <c r="IAZ168"/>
      <c r="IBA168"/>
      <c r="IBB168"/>
      <c r="IBC168"/>
      <c r="IBD168"/>
      <c r="IBE168"/>
      <c r="IBF168"/>
      <c r="IBG168"/>
      <c r="IBH168"/>
      <c r="IBI168"/>
      <c r="IBJ168"/>
      <c r="IBK168"/>
      <c r="IBL168"/>
      <c r="IBM168"/>
      <c r="IBN168"/>
      <c r="IBO168"/>
      <c r="IBP168"/>
      <c r="IBQ168"/>
      <c r="IBR168"/>
      <c r="IBS168"/>
      <c r="IBT168"/>
      <c r="IBU168"/>
      <c r="IBV168"/>
      <c r="IBW168"/>
      <c r="IBX168"/>
      <c r="IBY168"/>
      <c r="IBZ168"/>
      <c r="ICA168"/>
      <c r="ICB168"/>
      <c r="ICC168"/>
      <c r="ICD168"/>
      <c r="ICE168"/>
      <c r="ICF168"/>
      <c r="ICG168"/>
      <c r="ICH168"/>
      <c r="ICI168"/>
      <c r="ICJ168"/>
      <c r="ICK168"/>
      <c r="ICL168"/>
      <c r="ICM168"/>
      <c r="ICN168"/>
      <c r="ICO168"/>
      <c r="ICP168"/>
      <c r="ICQ168"/>
      <c r="ICR168"/>
      <c r="ICS168"/>
      <c r="ICT168"/>
      <c r="ICU168"/>
      <c r="ICV168"/>
      <c r="ICW168"/>
      <c r="ICX168"/>
      <c r="ICY168"/>
      <c r="ICZ168"/>
      <c r="IDA168"/>
      <c r="IDB168"/>
      <c r="IDC168"/>
      <c r="IDD168"/>
      <c r="IDE168"/>
      <c r="IDF168"/>
      <c r="IDG168"/>
      <c r="IDH168"/>
      <c r="IDI168"/>
      <c r="IDJ168"/>
      <c r="IDK168"/>
      <c r="IDL168"/>
      <c r="IDM168"/>
      <c r="IDN168"/>
      <c r="IDO168"/>
      <c r="IDP168"/>
      <c r="IDQ168"/>
      <c r="IDR168"/>
      <c r="IDS168"/>
      <c r="IDT168"/>
      <c r="IDU168"/>
      <c r="IDV168"/>
      <c r="IDW168"/>
      <c r="IDX168"/>
      <c r="IDY168"/>
      <c r="IDZ168"/>
      <c r="IEA168"/>
      <c r="IEB168"/>
      <c r="IEC168"/>
      <c r="IED168"/>
      <c r="IEE168"/>
      <c r="IEF168"/>
      <c r="IEG168"/>
      <c r="IEH168"/>
      <c r="IEI168"/>
      <c r="IEJ168"/>
      <c r="IEK168"/>
      <c r="IEL168"/>
      <c r="IEM168"/>
      <c r="IEN168"/>
      <c r="IEO168"/>
      <c r="IEP168"/>
      <c r="IEQ168"/>
      <c r="IER168"/>
      <c r="IES168"/>
      <c r="IET168"/>
      <c r="IEU168"/>
      <c r="IEV168"/>
      <c r="IEW168"/>
      <c r="IEX168"/>
      <c r="IEY168"/>
      <c r="IEZ168"/>
      <c r="IFA168"/>
      <c r="IFB168"/>
      <c r="IFC168"/>
      <c r="IFD168"/>
      <c r="IFE168"/>
      <c r="IFF168"/>
      <c r="IFG168"/>
      <c r="IFH168"/>
      <c r="IFI168"/>
      <c r="IFJ168"/>
      <c r="IFK168"/>
      <c r="IFL168"/>
      <c r="IFM168"/>
      <c r="IFN168"/>
      <c r="IFO168"/>
      <c r="IFP168"/>
      <c r="IFQ168"/>
      <c r="IFR168"/>
      <c r="IFS168"/>
      <c r="IFT168"/>
      <c r="IFU168"/>
      <c r="IFV168"/>
      <c r="IFW168"/>
      <c r="IFX168"/>
      <c r="IFY168"/>
      <c r="IFZ168"/>
      <c r="IGA168"/>
      <c r="IGB168"/>
      <c r="IGC168"/>
      <c r="IGD168"/>
      <c r="IGE168"/>
      <c r="IGF168"/>
      <c r="IGG168"/>
      <c r="IGH168"/>
      <c r="IGI168"/>
      <c r="IGJ168"/>
      <c r="IGK168"/>
      <c r="IGL168"/>
      <c r="IGM168"/>
      <c r="IGN168"/>
      <c r="IGO168"/>
      <c r="IGP168"/>
      <c r="IGQ168"/>
      <c r="IGR168"/>
      <c r="IGS168"/>
      <c r="IGT168"/>
      <c r="IGU168"/>
      <c r="IGV168"/>
      <c r="IGW168"/>
      <c r="IGX168"/>
      <c r="IGY168"/>
      <c r="IGZ168"/>
      <c r="IHA168"/>
      <c r="IHB168"/>
      <c r="IHC168"/>
      <c r="IHD168"/>
      <c r="IHE168"/>
      <c r="IHF168"/>
      <c r="IHG168"/>
      <c r="IHH168"/>
      <c r="IHI168"/>
      <c r="IHJ168"/>
      <c r="IHK168"/>
      <c r="IHL168"/>
      <c r="IHM168"/>
      <c r="IHN168"/>
      <c r="IHO168"/>
      <c r="IHP168"/>
      <c r="IHQ168"/>
      <c r="IHR168"/>
      <c r="IHS168"/>
      <c r="IHT168"/>
      <c r="IHU168"/>
      <c r="IHV168"/>
      <c r="IHW168"/>
      <c r="IHX168"/>
      <c r="IHY168"/>
      <c r="IHZ168"/>
      <c r="IIA168"/>
      <c r="IIB168"/>
      <c r="IIC168"/>
      <c r="IID168"/>
      <c r="IIE168"/>
      <c r="IIF168"/>
      <c r="IIG168"/>
      <c r="IIH168"/>
      <c r="III168"/>
      <c r="IIJ168"/>
      <c r="IIK168"/>
      <c r="IIL168"/>
      <c r="IIM168"/>
      <c r="IIN168"/>
      <c r="IIO168"/>
      <c r="IIP168"/>
      <c r="IIQ168"/>
      <c r="IIR168"/>
      <c r="IIS168"/>
      <c r="IIT168"/>
      <c r="IIU168"/>
      <c r="IIV168"/>
      <c r="IIW168"/>
      <c r="IIX168"/>
      <c r="IIY168"/>
      <c r="IIZ168"/>
      <c r="IJA168"/>
      <c r="IJB168"/>
      <c r="IJC168"/>
      <c r="IJD168"/>
      <c r="IJE168"/>
      <c r="IJF168"/>
      <c r="IJG168"/>
      <c r="IJH168"/>
      <c r="IJI168"/>
      <c r="IJJ168"/>
      <c r="IJK168"/>
      <c r="IJL168"/>
      <c r="IJM168"/>
      <c r="IJN168"/>
      <c r="IJO168"/>
      <c r="IJP168"/>
      <c r="IJQ168"/>
      <c r="IJR168"/>
      <c r="IJS168"/>
      <c r="IJT168"/>
      <c r="IJU168"/>
      <c r="IJV168"/>
      <c r="IJW168"/>
      <c r="IJX168"/>
      <c r="IJY168"/>
      <c r="IJZ168"/>
      <c r="IKA168"/>
      <c r="IKB168"/>
      <c r="IKC168"/>
      <c r="IKD168"/>
      <c r="IKE168"/>
      <c r="IKF168"/>
      <c r="IKG168"/>
      <c r="IKH168"/>
      <c r="IKI168"/>
      <c r="IKJ168"/>
      <c r="IKK168"/>
      <c r="IKL168"/>
      <c r="IKM168"/>
      <c r="IKN168"/>
      <c r="IKO168"/>
      <c r="IKP168"/>
      <c r="IKQ168"/>
      <c r="IKR168"/>
      <c r="IKS168"/>
      <c r="IKT168"/>
      <c r="IKU168"/>
      <c r="IKV168"/>
      <c r="IKW168"/>
      <c r="IKX168"/>
      <c r="IKY168"/>
      <c r="IKZ168"/>
      <c r="ILA168"/>
      <c r="ILB168"/>
      <c r="ILC168"/>
      <c r="ILD168"/>
      <c r="ILE168"/>
      <c r="ILF168"/>
      <c r="ILG168"/>
      <c r="ILH168"/>
      <c r="ILI168"/>
      <c r="ILJ168"/>
      <c r="ILK168"/>
      <c r="ILL168"/>
      <c r="ILM168"/>
      <c r="ILN168"/>
      <c r="ILO168"/>
      <c r="ILP168"/>
      <c r="ILQ168"/>
      <c r="ILR168"/>
      <c r="ILS168"/>
      <c r="ILT168"/>
      <c r="ILU168"/>
      <c r="ILV168"/>
      <c r="ILW168"/>
      <c r="ILX168"/>
      <c r="ILY168"/>
      <c r="ILZ168"/>
      <c r="IMA168"/>
      <c r="IMB168"/>
      <c r="IMC168"/>
      <c r="IMD168"/>
      <c r="IME168"/>
      <c r="IMF168"/>
      <c r="IMG168"/>
      <c r="IMH168"/>
      <c r="IMI168"/>
      <c r="IMJ168"/>
      <c r="IMK168"/>
      <c r="IML168"/>
      <c r="IMM168"/>
      <c r="IMN168"/>
      <c r="IMO168"/>
      <c r="IMP168"/>
      <c r="IMQ168"/>
      <c r="IMR168"/>
      <c r="IMS168"/>
      <c r="IMT168"/>
      <c r="IMU168"/>
      <c r="IMV168"/>
      <c r="IMW168"/>
      <c r="IMX168"/>
      <c r="IMY168"/>
      <c r="IMZ168"/>
      <c r="INA168"/>
      <c r="INB168"/>
      <c r="INC168"/>
      <c r="IND168"/>
      <c r="INE168"/>
      <c r="INF168"/>
      <c r="ING168"/>
      <c r="INH168"/>
      <c r="INI168"/>
      <c r="INJ168"/>
      <c r="INK168"/>
      <c r="INL168"/>
      <c r="INM168"/>
      <c r="INN168"/>
      <c r="INO168"/>
      <c r="INP168"/>
      <c r="INQ168"/>
      <c r="INR168"/>
      <c r="INS168"/>
      <c r="INT168"/>
      <c r="INU168"/>
      <c r="INV168"/>
      <c r="INW168"/>
      <c r="INX168"/>
      <c r="INY168"/>
      <c r="INZ168"/>
      <c r="IOA168"/>
      <c r="IOB168"/>
      <c r="IOC168"/>
      <c r="IOD168"/>
      <c r="IOE168"/>
      <c r="IOF168"/>
      <c r="IOG168"/>
      <c r="IOH168"/>
      <c r="IOI168"/>
      <c r="IOJ168"/>
      <c r="IOK168"/>
      <c r="IOL168"/>
      <c r="IOM168"/>
      <c r="ION168"/>
      <c r="IOO168"/>
      <c r="IOP168"/>
      <c r="IOQ168"/>
      <c r="IOR168"/>
      <c r="IOS168"/>
      <c r="IOT168"/>
      <c r="IOU168"/>
      <c r="IOV168"/>
      <c r="IOW168"/>
      <c r="IOX168"/>
      <c r="IOY168"/>
      <c r="IOZ168"/>
      <c r="IPA168"/>
      <c r="IPB168"/>
      <c r="IPC168"/>
      <c r="IPD168"/>
      <c r="IPE168"/>
      <c r="IPF168"/>
      <c r="IPG168"/>
      <c r="IPH168"/>
      <c r="IPI168"/>
      <c r="IPJ168"/>
      <c r="IPK168"/>
      <c r="IPL168"/>
      <c r="IPM168"/>
      <c r="IPN168"/>
      <c r="IPO168"/>
      <c r="IPP168"/>
      <c r="IPQ168"/>
      <c r="IPR168"/>
      <c r="IPS168"/>
      <c r="IPT168"/>
      <c r="IPU168"/>
      <c r="IPV168"/>
      <c r="IPW168"/>
      <c r="IPX168"/>
      <c r="IPY168"/>
      <c r="IPZ168"/>
      <c r="IQA168"/>
      <c r="IQB168"/>
      <c r="IQC168"/>
      <c r="IQD168"/>
      <c r="IQE168"/>
      <c r="IQF168"/>
      <c r="IQG168"/>
      <c r="IQH168"/>
      <c r="IQI168"/>
      <c r="IQJ168"/>
      <c r="IQK168"/>
      <c r="IQL168"/>
      <c r="IQM168"/>
      <c r="IQN168"/>
      <c r="IQO168"/>
      <c r="IQP168"/>
      <c r="IQQ168"/>
      <c r="IQR168"/>
      <c r="IQS168"/>
      <c r="IQT168"/>
      <c r="IQU168"/>
      <c r="IQV168"/>
      <c r="IQW168"/>
      <c r="IQX168"/>
      <c r="IQY168"/>
      <c r="IQZ168"/>
      <c r="IRA168"/>
      <c r="IRB168"/>
      <c r="IRC168"/>
      <c r="IRD168"/>
      <c r="IRE168"/>
      <c r="IRF168"/>
      <c r="IRG168"/>
      <c r="IRH168"/>
      <c r="IRI168"/>
      <c r="IRJ168"/>
      <c r="IRK168"/>
      <c r="IRL168"/>
      <c r="IRM168"/>
      <c r="IRN168"/>
      <c r="IRO168"/>
      <c r="IRP168"/>
      <c r="IRQ168"/>
      <c r="IRR168"/>
      <c r="IRS168"/>
      <c r="IRT168"/>
      <c r="IRU168"/>
      <c r="IRV168"/>
      <c r="IRW168"/>
      <c r="IRX168"/>
      <c r="IRY168"/>
      <c r="IRZ168"/>
      <c r="ISA168"/>
      <c r="ISB168"/>
      <c r="ISC168"/>
      <c r="ISD168"/>
      <c r="ISE168"/>
      <c r="ISF168"/>
      <c r="ISG168"/>
      <c r="ISH168"/>
      <c r="ISI168"/>
      <c r="ISJ168"/>
      <c r="ISK168"/>
      <c r="ISL168"/>
      <c r="ISM168"/>
      <c r="ISN168"/>
      <c r="ISO168"/>
      <c r="ISP168"/>
      <c r="ISQ168"/>
      <c r="ISR168"/>
      <c r="ISS168"/>
      <c r="IST168"/>
      <c r="ISU168"/>
      <c r="ISV168"/>
      <c r="ISW168"/>
      <c r="ISX168"/>
      <c r="ISY168"/>
      <c r="ISZ168"/>
      <c r="ITA168"/>
      <c r="ITB168"/>
      <c r="ITC168"/>
      <c r="ITD168"/>
      <c r="ITE168"/>
      <c r="ITF168"/>
      <c r="ITG168"/>
      <c r="ITH168"/>
      <c r="ITI168"/>
      <c r="ITJ168"/>
      <c r="ITK168"/>
      <c r="ITL168"/>
      <c r="ITM168"/>
      <c r="ITN168"/>
      <c r="ITO168"/>
      <c r="ITP168"/>
      <c r="ITQ168"/>
      <c r="ITR168"/>
      <c r="ITS168"/>
      <c r="ITT168"/>
      <c r="ITU168"/>
      <c r="ITV168"/>
      <c r="ITW168"/>
      <c r="ITX168"/>
      <c r="ITY168"/>
      <c r="ITZ168"/>
      <c r="IUA168"/>
      <c r="IUB168"/>
      <c r="IUC168"/>
      <c r="IUD168"/>
      <c r="IUE168"/>
      <c r="IUF168"/>
      <c r="IUG168"/>
      <c r="IUH168"/>
      <c r="IUI168"/>
      <c r="IUJ168"/>
      <c r="IUK168"/>
      <c r="IUL168"/>
      <c r="IUM168"/>
      <c r="IUN168"/>
      <c r="IUO168"/>
      <c r="IUP168"/>
      <c r="IUQ168"/>
      <c r="IUR168"/>
      <c r="IUS168"/>
      <c r="IUT168"/>
      <c r="IUU168"/>
      <c r="IUV168"/>
      <c r="IUW168"/>
      <c r="IUX168"/>
      <c r="IUY168"/>
      <c r="IUZ168"/>
      <c r="IVA168"/>
      <c r="IVB168"/>
      <c r="IVC168"/>
      <c r="IVD168"/>
      <c r="IVE168"/>
      <c r="IVF168"/>
      <c r="IVG168"/>
      <c r="IVH168"/>
      <c r="IVI168"/>
      <c r="IVJ168"/>
      <c r="IVK168"/>
      <c r="IVL168"/>
      <c r="IVM168"/>
      <c r="IVN168"/>
      <c r="IVO168"/>
      <c r="IVP168"/>
      <c r="IVQ168"/>
      <c r="IVR168"/>
      <c r="IVS168"/>
      <c r="IVT168"/>
      <c r="IVU168"/>
      <c r="IVV168"/>
      <c r="IVW168"/>
      <c r="IVX168"/>
      <c r="IVY168"/>
      <c r="IVZ168"/>
      <c r="IWA168"/>
      <c r="IWB168"/>
      <c r="IWC168"/>
      <c r="IWD168"/>
      <c r="IWE168"/>
      <c r="IWF168"/>
      <c r="IWG168"/>
      <c r="IWH168"/>
      <c r="IWI168"/>
      <c r="IWJ168"/>
      <c r="IWK168"/>
      <c r="IWL168"/>
      <c r="IWM168"/>
      <c r="IWN168"/>
      <c r="IWO168"/>
      <c r="IWP168"/>
      <c r="IWQ168"/>
      <c r="IWR168"/>
      <c r="IWS168"/>
      <c r="IWT168"/>
      <c r="IWU168"/>
      <c r="IWV168"/>
      <c r="IWW168"/>
      <c r="IWX168"/>
      <c r="IWY168"/>
      <c r="IWZ168"/>
      <c r="IXA168"/>
      <c r="IXB168"/>
      <c r="IXC168"/>
      <c r="IXD168"/>
      <c r="IXE168"/>
      <c r="IXF168"/>
      <c r="IXG168"/>
      <c r="IXH168"/>
      <c r="IXI168"/>
      <c r="IXJ168"/>
      <c r="IXK168"/>
      <c r="IXL168"/>
      <c r="IXM168"/>
      <c r="IXN168"/>
      <c r="IXO168"/>
      <c r="IXP168"/>
      <c r="IXQ168"/>
      <c r="IXR168"/>
      <c r="IXS168"/>
      <c r="IXT168"/>
      <c r="IXU168"/>
      <c r="IXV168"/>
      <c r="IXW168"/>
      <c r="IXX168"/>
      <c r="IXY168"/>
      <c r="IXZ168"/>
      <c r="IYA168"/>
      <c r="IYB168"/>
      <c r="IYC168"/>
      <c r="IYD168"/>
      <c r="IYE168"/>
      <c r="IYF168"/>
      <c r="IYG168"/>
      <c r="IYH168"/>
      <c r="IYI168"/>
      <c r="IYJ168"/>
      <c r="IYK168"/>
      <c r="IYL168"/>
      <c r="IYM168"/>
      <c r="IYN168"/>
      <c r="IYO168"/>
      <c r="IYP168"/>
      <c r="IYQ168"/>
      <c r="IYR168"/>
      <c r="IYS168"/>
      <c r="IYT168"/>
      <c r="IYU168"/>
      <c r="IYV168"/>
      <c r="IYW168"/>
      <c r="IYX168"/>
      <c r="IYY168"/>
      <c r="IYZ168"/>
      <c r="IZA168"/>
      <c r="IZB168"/>
      <c r="IZC168"/>
      <c r="IZD168"/>
      <c r="IZE168"/>
      <c r="IZF168"/>
      <c r="IZG168"/>
      <c r="IZH168"/>
      <c r="IZI168"/>
      <c r="IZJ168"/>
      <c r="IZK168"/>
      <c r="IZL168"/>
      <c r="IZM168"/>
      <c r="IZN168"/>
      <c r="IZO168"/>
      <c r="IZP168"/>
      <c r="IZQ168"/>
      <c r="IZR168"/>
      <c r="IZS168"/>
      <c r="IZT168"/>
      <c r="IZU168"/>
      <c r="IZV168"/>
      <c r="IZW168"/>
      <c r="IZX168"/>
      <c r="IZY168"/>
      <c r="IZZ168"/>
      <c r="JAA168"/>
      <c r="JAB168"/>
      <c r="JAC168"/>
      <c r="JAD168"/>
      <c r="JAE168"/>
      <c r="JAF168"/>
      <c r="JAG168"/>
      <c r="JAH168"/>
      <c r="JAI168"/>
      <c r="JAJ168"/>
      <c r="JAK168"/>
      <c r="JAL168"/>
      <c r="JAM168"/>
      <c r="JAN168"/>
      <c r="JAO168"/>
      <c r="JAP168"/>
      <c r="JAQ168"/>
      <c r="JAR168"/>
      <c r="JAS168"/>
      <c r="JAT168"/>
      <c r="JAU168"/>
      <c r="JAV168"/>
      <c r="JAW168"/>
      <c r="JAX168"/>
      <c r="JAY168"/>
      <c r="JAZ168"/>
      <c r="JBA168"/>
      <c r="JBB168"/>
      <c r="JBC168"/>
      <c r="JBD168"/>
      <c r="JBE168"/>
      <c r="JBF168"/>
      <c r="JBG168"/>
      <c r="JBH168"/>
      <c r="JBI168"/>
      <c r="JBJ168"/>
      <c r="JBK168"/>
      <c r="JBL168"/>
      <c r="JBM168"/>
      <c r="JBN168"/>
      <c r="JBO168"/>
      <c r="JBP168"/>
      <c r="JBQ168"/>
      <c r="JBR168"/>
      <c r="JBS168"/>
      <c r="JBT168"/>
      <c r="JBU168"/>
      <c r="JBV168"/>
      <c r="JBW168"/>
      <c r="JBX168"/>
      <c r="JBY168"/>
      <c r="JBZ168"/>
      <c r="JCA168"/>
      <c r="JCB168"/>
      <c r="JCC168"/>
      <c r="JCD168"/>
      <c r="JCE168"/>
      <c r="JCF168"/>
      <c r="JCG168"/>
      <c r="JCH168"/>
      <c r="JCI168"/>
      <c r="JCJ168"/>
      <c r="JCK168"/>
      <c r="JCL168"/>
      <c r="JCM168"/>
      <c r="JCN168"/>
      <c r="JCO168"/>
      <c r="JCP168"/>
      <c r="JCQ168"/>
      <c r="JCR168"/>
      <c r="JCS168"/>
      <c r="JCT168"/>
      <c r="JCU168"/>
      <c r="JCV168"/>
      <c r="JCW168"/>
      <c r="JCX168"/>
      <c r="JCY168"/>
      <c r="JCZ168"/>
      <c r="JDA168"/>
      <c r="JDB168"/>
      <c r="JDC168"/>
      <c r="JDD168"/>
      <c r="JDE168"/>
      <c r="JDF168"/>
      <c r="JDG168"/>
      <c r="JDH168"/>
      <c r="JDI168"/>
      <c r="JDJ168"/>
      <c r="JDK168"/>
      <c r="JDL168"/>
      <c r="JDM168"/>
      <c r="JDN168"/>
      <c r="JDO168"/>
      <c r="JDP168"/>
      <c r="JDQ168"/>
      <c r="JDR168"/>
      <c r="JDS168"/>
      <c r="JDT168"/>
      <c r="JDU168"/>
      <c r="JDV168"/>
      <c r="JDW168"/>
      <c r="JDX168"/>
      <c r="JDY168"/>
      <c r="JDZ168"/>
      <c r="JEA168"/>
      <c r="JEB168"/>
      <c r="JEC168"/>
      <c r="JED168"/>
      <c r="JEE168"/>
      <c r="JEF168"/>
      <c r="JEG168"/>
      <c r="JEH168"/>
      <c r="JEI168"/>
      <c r="JEJ168"/>
      <c r="JEK168"/>
      <c r="JEL168"/>
      <c r="JEM168"/>
      <c r="JEN168"/>
      <c r="JEO168"/>
      <c r="JEP168"/>
      <c r="JEQ168"/>
      <c r="JER168"/>
      <c r="JES168"/>
      <c r="JET168"/>
      <c r="JEU168"/>
      <c r="JEV168"/>
      <c r="JEW168"/>
      <c r="JEX168"/>
      <c r="JEY168"/>
      <c r="JEZ168"/>
      <c r="JFA168"/>
      <c r="JFB168"/>
      <c r="JFC168"/>
      <c r="JFD168"/>
      <c r="JFE168"/>
      <c r="JFF168"/>
      <c r="JFG168"/>
      <c r="JFH168"/>
      <c r="JFI168"/>
      <c r="JFJ168"/>
      <c r="JFK168"/>
      <c r="JFL168"/>
      <c r="JFM168"/>
      <c r="JFN168"/>
      <c r="JFO168"/>
      <c r="JFP168"/>
      <c r="JFQ168"/>
      <c r="JFR168"/>
      <c r="JFS168"/>
      <c r="JFT168"/>
      <c r="JFU168"/>
      <c r="JFV168"/>
      <c r="JFW168"/>
      <c r="JFX168"/>
      <c r="JFY168"/>
      <c r="JFZ168"/>
      <c r="JGA168"/>
      <c r="JGB168"/>
      <c r="JGC168"/>
      <c r="JGD168"/>
      <c r="JGE168"/>
      <c r="JGF168"/>
      <c r="JGG168"/>
      <c r="JGH168"/>
      <c r="JGI168"/>
      <c r="JGJ168"/>
      <c r="JGK168"/>
      <c r="JGL168"/>
      <c r="JGM168"/>
      <c r="JGN168"/>
      <c r="JGO168"/>
      <c r="JGP168"/>
      <c r="JGQ168"/>
      <c r="JGR168"/>
      <c r="JGS168"/>
      <c r="JGT168"/>
      <c r="JGU168"/>
      <c r="JGV168"/>
      <c r="JGW168"/>
      <c r="JGX168"/>
      <c r="JGY168"/>
      <c r="JGZ168"/>
      <c r="JHA168"/>
      <c r="JHB168"/>
      <c r="JHC168"/>
      <c r="JHD168"/>
      <c r="JHE168"/>
      <c r="JHF168"/>
      <c r="JHG168"/>
      <c r="JHH168"/>
      <c r="JHI168"/>
      <c r="JHJ168"/>
      <c r="JHK168"/>
      <c r="JHL168"/>
      <c r="JHM168"/>
      <c r="JHN168"/>
      <c r="JHO168"/>
      <c r="JHP168"/>
      <c r="JHQ168"/>
      <c r="JHR168"/>
      <c r="JHS168"/>
      <c r="JHT168"/>
      <c r="JHU168"/>
      <c r="JHV168"/>
      <c r="JHW168"/>
      <c r="JHX168"/>
      <c r="JHY168"/>
      <c r="JHZ168"/>
      <c r="JIA168"/>
      <c r="JIB168"/>
      <c r="JIC168"/>
      <c r="JID168"/>
      <c r="JIE168"/>
      <c r="JIF168"/>
      <c r="JIG168"/>
      <c r="JIH168"/>
      <c r="JII168"/>
      <c r="JIJ168"/>
      <c r="JIK168"/>
      <c r="JIL168"/>
      <c r="JIM168"/>
      <c r="JIN168"/>
      <c r="JIO168"/>
      <c r="JIP168"/>
      <c r="JIQ168"/>
      <c r="JIR168"/>
      <c r="JIS168"/>
      <c r="JIT168"/>
      <c r="JIU168"/>
      <c r="JIV168"/>
      <c r="JIW168"/>
      <c r="JIX168"/>
      <c r="JIY168"/>
      <c r="JIZ168"/>
      <c r="JJA168"/>
      <c r="JJB168"/>
      <c r="JJC168"/>
      <c r="JJD168"/>
      <c r="JJE168"/>
      <c r="JJF168"/>
      <c r="JJG168"/>
      <c r="JJH168"/>
      <c r="JJI168"/>
      <c r="JJJ168"/>
      <c r="JJK168"/>
      <c r="JJL168"/>
      <c r="JJM168"/>
      <c r="JJN168"/>
      <c r="JJO168"/>
      <c r="JJP168"/>
      <c r="JJQ168"/>
      <c r="JJR168"/>
      <c r="JJS168"/>
      <c r="JJT168"/>
      <c r="JJU168"/>
      <c r="JJV168"/>
      <c r="JJW168"/>
      <c r="JJX168"/>
      <c r="JJY168"/>
      <c r="JJZ168"/>
      <c r="JKA168"/>
      <c r="JKB168"/>
      <c r="JKC168"/>
      <c r="JKD168"/>
      <c r="JKE168"/>
      <c r="JKF168"/>
      <c r="JKG168"/>
      <c r="JKH168"/>
      <c r="JKI168"/>
      <c r="JKJ168"/>
      <c r="JKK168"/>
      <c r="JKL168"/>
      <c r="JKM168"/>
      <c r="JKN168"/>
      <c r="JKO168"/>
      <c r="JKP168"/>
      <c r="JKQ168"/>
      <c r="JKR168"/>
      <c r="JKS168"/>
      <c r="JKT168"/>
      <c r="JKU168"/>
      <c r="JKV168"/>
      <c r="JKW168"/>
      <c r="JKX168"/>
      <c r="JKY168"/>
      <c r="JKZ168"/>
      <c r="JLA168"/>
      <c r="JLB168"/>
      <c r="JLC168"/>
      <c r="JLD168"/>
      <c r="JLE168"/>
      <c r="JLF168"/>
      <c r="JLG168"/>
      <c r="JLH168"/>
      <c r="JLI168"/>
      <c r="JLJ168"/>
      <c r="JLK168"/>
      <c r="JLL168"/>
      <c r="JLM168"/>
      <c r="JLN168"/>
      <c r="JLO168"/>
      <c r="JLP168"/>
      <c r="JLQ168"/>
      <c r="JLR168"/>
      <c r="JLS168"/>
      <c r="JLT168"/>
      <c r="JLU168"/>
      <c r="JLV168"/>
      <c r="JLW168"/>
      <c r="JLX168"/>
      <c r="JLY168"/>
      <c r="JLZ168"/>
      <c r="JMA168"/>
      <c r="JMB168"/>
      <c r="JMC168"/>
      <c r="JMD168"/>
      <c r="JME168"/>
      <c r="JMF168"/>
      <c r="JMG168"/>
      <c r="JMH168"/>
      <c r="JMI168"/>
      <c r="JMJ168"/>
      <c r="JMK168"/>
      <c r="JML168"/>
      <c r="JMM168"/>
      <c r="JMN168"/>
      <c r="JMO168"/>
      <c r="JMP168"/>
      <c r="JMQ168"/>
      <c r="JMR168"/>
      <c r="JMS168"/>
      <c r="JMT168"/>
      <c r="JMU168"/>
      <c r="JMV168"/>
      <c r="JMW168"/>
      <c r="JMX168"/>
      <c r="JMY168"/>
      <c r="JMZ168"/>
      <c r="JNA168"/>
      <c r="JNB168"/>
      <c r="JNC168"/>
      <c r="JND168"/>
      <c r="JNE168"/>
      <c r="JNF168"/>
      <c r="JNG168"/>
      <c r="JNH168"/>
      <c r="JNI168"/>
      <c r="JNJ168"/>
      <c r="JNK168"/>
      <c r="JNL168"/>
      <c r="JNM168"/>
      <c r="JNN168"/>
      <c r="JNO168"/>
      <c r="JNP168"/>
      <c r="JNQ168"/>
      <c r="JNR168"/>
      <c r="JNS168"/>
      <c r="JNT168"/>
      <c r="JNU168"/>
      <c r="JNV168"/>
      <c r="JNW168"/>
      <c r="JNX168"/>
      <c r="JNY168"/>
      <c r="JNZ168"/>
      <c r="JOA168"/>
      <c r="JOB168"/>
      <c r="JOC168"/>
      <c r="JOD168"/>
      <c r="JOE168"/>
      <c r="JOF168"/>
      <c r="JOG168"/>
      <c r="JOH168"/>
      <c r="JOI168"/>
      <c r="JOJ168"/>
      <c r="JOK168"/>
      <c r="JOL168"/>
      <c r="JOM168"/>
      <c r="JON168"/>
      <c r="JOO168"/>
      <c r="JOP168"/>
      <c r="JOQ168"/>
      <c r="JOR168"/>
      <c r="JOS168"/>
      <c r="JOT168"/>
      <c r="JOU168"/>
      <c r="JOV168"/>
      <c r="JOW168"/>
      <c r="JOX168"/>
      <c r="JOY168"/>
      <c r="JOZ168"/>
      <c r="JPA168"/>
      <c r="JPB168"/>
      <c r="JPC168"/>
      <c r="JPD168"/>
      <c r="JPE168"/>
      <c r="JPF168"/>
      <c r="JPG168"/>
      <c r="JPH168"/>
      <c r="JPI168"/>
      <c r="JPJ168"/>
      <c r="JPK168"/>
      <c r="JPL168"/>
      <c r="JPM168"/>
      <c r="JPN168"/>
      <c r="JPO168"/>
      <c r="JPP168"/>
      <c r="JPQ168"/>
      <c r="JPR168"/>
      <c r="JPS168"/>
      <c r="JPT168"/>
      <c r="JPU168"/>
      <c r="JPV168"/>
      <c r="JPW168"/>
      <c r="JPX168"/>
      <c r="JPY168"/>
      <c r="JPZ168"/>
      <c r="JQA168"/>
      <c r="JQB168"/>
      <c r="JQC168"/>
      <c r="JQD168"/>
      <c r="JQE168"/>
      <c r="JQF168"/>
      <c r="JQG168"/>
      <c r="JQH168"/>
      <c r="JQI168"/>
      <c r="JQJ168"/>
      <c r="JQK168"/>
      <c r="JQL168"/>
      <c r="JQM168"/>
      <c r="JQN168"/>
      <c r="JQO168"/>
      <c r="JQP168"/>
      <c r="JQQ168"/>
      <c r="JQR168"/>
      <c r="JQS168"/>
      <c r="JQT168"/>
      <c r="JQU168"/>
      <c r="JQV168"/>
      <c r="JQW168"/>
      <c r="JQX168"/>
      <c r="JQY168"/>
      <c r="JQZ168"/>
      <c r="JRA168"/>
      <c r="JRB168"/>
      <c r="JRC168"/>
      <c r="JRD168"/>
      <c r="JRE168"/>
      <c r="JRF168"/>
      <c r="JRG168"/>
      <c r="JRH168"/>
      <c r="JRI168"/>
      <c r="JRJ168"/>
      <c r="JRK168"/>
      <c r="JRL168"/>
      <c r="JRM168"/>
      <c r="JRN168"/>
      <c r="JRO168"/>
      <c r="JRP168"/>
      <c r="JRQ168"/>
      <c r="JRR168"/>
      <c r="JRS168"/>
      <c r="JRT168"/>
      <c r="JRU168"/>
      <c r="JRV168"/>
      <c r="JRW168"/>
      <c r="JRX168"/>
      <c r="JRY168"/>
      <c r="JRZ168"/>
      <c r="JSA168"/>
      <c r="JSB168"/>
      <c r="JSC168"/>
      <c r="JSD168"/>
      <c r="JSE168"/>
      <c r="JSF168"/>
      <c r="JSG168"/>
      <c r="JSH168"/>
      <c r="JSI168"/>
      <c r="JSJ168"/>
      <c r="JSK168"/>
      <c r="JSL168"/>
      <c r="JSM168"/>
      <c r="JSN168"/>
      <c r="JSO168"/>
      <c r="JSP168"/>
      <c r="JSQ168"/>
      <c r="JSR168"/>
      <c r="JSS168"/>
      <c r="JST168"/>
      <c r="JSU168"/>
      <c r="JSV168"/>
      <c r="JSW168"/>
      <c r="JSX168"/>
      <c r="JSY168"/>
      <c r="JSZ168"/>
      <c r="JTA168"/>
      <c r="JTB168"/>
      <c r="JTC168"/>
      <c r="JTD168"/>
      <c r="JTE168"/>
      <c r="JTF168"/>
      <c r="JTG168"/>
      <c r="JTH168"/>
      <c r="JTI168"/>
      <c r="JTJ168"/>
      <c r="JTK168"/>
      <c r="JTL168"/>
      <c r="JTM168"/>
      <c r="JTN168"/>
      <c r="JTO168"/>
      <c r="JTP168"/>
      <c r="JTQ168"/>
      <c r="JTR168"/>
      <c r="JTS168"/>
      <c r="JTT168"/>
      <c r="JTU168"/>
      <c r="JTV168"/>
      <c r="JTW168"/>
      <c r="JTX168"/>
      <c r="JTY168"/>
      <c r="JTZ168"/>
      <c r="JUA168"/>
      <c r="JUB168"/>
      <c r="JUC168"/>
      <c r="JUD168"/>
      <c r="JUE168"/>
      <c r="JUF168"/>
      <c r="JUG168"/>
      <c r="JUH168"/>
      <c r="JUI168"/>
      <c r="JUJ168"/>
      <c r="JUK168"/>
      <c r="JUL168"/>
      <c r="JUM168"/>
      <c r="JUN168"/>
      <c r="JUO168"/>
      <c r="JUP168"/>
      <c r="JUQ168"/>
      <c r="JUR168"/>
      <c r="JUS168"/>
      <c r="JUT168"/>
      <c r="JUU168"/>
      <c r="JUV168"/>
      <c r="JUW168"/>
      <c r="JUX168"/>
      <c r="JUY168"/>
      <c r="JUZ168"/>
      <c r="JVA168"/>
      <c r="JVB168"/>
      <c r="JVC168"/>
      <c r="JVD168"/>
      <c r="JVE168"/>
      <c r="JVF168"/>
      <c r="JVG168"/>
      <c r="JVH168"/>
      <c r="JVI168"/>
      <c r="JVJ168"/>
      <c r="JVK168"/>
      <c r="JVL168"/>
      <c r="JVM168"/>
      <c r="JVN168"/>
      <c r="JVO168"/>
      <c r="JVP168"/>
      <c r="JVQ168"/>
      <c r="JVR168"/>
      <c r="JVS168"/>
      <c r="JVT168"/>
      <c r="JVU168"/>
      <c r="JVV168"/>
      <c r="JVW168"/>
      <c r="JVX168"/>
      <c r="JVY168"/>
      <c r="JVZ168"/>
      <c r="JWA168"/>
      <c r="JWB168"/>
      <c r="JWC168"/>
      <c r="JWD168"/>
      <c r="JWE168"/>
      <c r="JWF168"/>
      <c r="JWG168"/>
      <c r="JWH168"/>
      <c r="JWI168"/>
      <c r="JWJ168"/>
      <c r="JWK168"/>
      <c r="JWL168"/>
      <c r="JWM168"/>
      <c r="JWN168"/>
      <c r="JWO168"/>
      <c r="JWP168"/>
      <c r="JWQ168"/>
      <c r="JWR168"/>
      <c r="JWS168"/>
      <c r="JWT168"/>
      <c r="JWU168"/>
      <c r="JWV168"/>
      <c r="JWW168"/>
      <c r="JWX168"/>
      <c r="JWY168"/>
      <c r="JWZ168"/>
      <c r="JXA168"/>
      <c r="JXB168"/>
      <c r="JXC168"/>
      <c r="JXD168"/>
      <c r="JXE168"/>
      <c r="JXF168"/>
      <c r="JXG168"/>
      <c r="JXH168"/>
      <c r="JXI168"/>
      <c r="JXJ168"/>
      <c r="JXK168"/>
      <c r="JXL168"/>
      <c r="JXM168"/>
      <c r="JXN168"/>
      <c r="JXO168"/>
      <c r="JXP168"/>
      <c r="JXQ168"/>
      <c r="JXR168"/>
      <c r="JXS168"/>
      <c r="JXT168"/>
      <c r="JXU168"/>
      <c r="JXV168"/>
      <c r="JXW168"/>
      <c r="JXX168"/>
      <c r="JXY168"/>
      <c r="JXZ168"/>
      <c r="JYA168"/>
      <c r="JYB168"/>
      <c r="JYC168"/>
      <c r="JYD168"/>
      <c r="JYE168"/>
      <c r="JYF168"/>
      <c r="JYG168"/>
      <c r="JYH168"/>
      <c r="JYI168"/>
      <c r="JYJ168"/>
      <c r="JYK168"/>
      <c r="JYL168"/>
      <c r="JYM168"/>
      <c r="JYN168"/>
      <c r="JYO168"/>
      <c r="JYP168"/>
      <c r="JYQ168"/>
      <c r="JYR168"/>
      <c r="JYS168"/>
      <c r="JYT168"/>
      <c r="JYU168"/>
      <c r="JYV168"/>
      <c r="JYW168"/>
      <c r="JYX168"/>
      <c r="JYY168"/>
      <c r="JYZ168"/>
      <c r="JZA168"/>
      <c r="JZB168"/>
      <c r="JZC168"/>
      <c r="JZD168"/>
      <c r="JZE168"/>
      <c r="JZF168"/>
      <c r="JZG168"/>
      <c r="JZH168"/>
      <c r="JZI168"/>
      <c r="JZJ168"/>
      <c r="JZK168"/>
      <c r="JZL168"/>
      <c r="JZM168"/>
      <c r="JZN168"/>
      <c r="JZO168"/>
      <c r="JZP168"/>
      <c r="JZQ168"/>
      <c r="JZR168"/>
      <c r="JZS168"/>
      <c r="JZT168"/>
      <c r="JZU168"/>
      <c r="JZV168"/>
      <c r="JZW168"/>
      <c r="JZX168"/>
      <c r="JZY168"/>
      <c r="JZZ168"/>
      <c r="KAA168"/>
      <c r="KAB168"/>
      <c r="KAC168"/>
      <c r="KAD168"/>
      <c r="KAE168"/>
      <c r="KAF168"/>
      <c r="KAG168"/>
      <c r="KAH168"/>
      <c r="KAI168"/>
      <c r="KAJ168"/>
      <c r="KAK168"/>
      <c r="KAL168"/>
      <c r="KAM168"/>
      <c r="KAN168"/>
      <c r="KAO168"/>
      <c r="KAP168"/>
      <c r="KAQ168"/>
      <c r="KAR168"/>
      <c r="KAS168"/>
      <c r="KAT168"/>
      <c r="KAU168"/>
      <c r="KAV168"/>
      <c r="KAW168"/>
      <c r="KAX168"/>
      <c r="KAY168"/>
      <c r="KAZ168"/>
      <c r="KBA168"/>
      <c r="KBB168"/>
      <c r="KBC168"/>
      <c r="KBD168"/>
      <c r="KBE168"/>
      <c r="KBF168"/>
      <c r="KBG168"/>
      <c r="KBH168"/>
      <c r="KBI168"/>
      <c r="KBJ168"/>
      <c r="KBK168"/>
      <c r="KBL168"/>
      <c r="KBM168"/>
      <c r="KBN168"/>
      <c r="KBO168"/>
      <c r="KBP168"/>
      <c r="KBQ168"/>
      <c r="KBR168"/>
      <c r="KBS168"/>
      <c r="KBT168"/>
      <c r="KBU168"/>
      <c r="KBV168"/>
      <c r="KBW168"/>
      <c r="KBX168"/>
      <c r="KBY168"/>
      <c r="KBZ168"/>
      <c r="KCA168"/>
      <c r="KCB168"/>
      <c r="KCC168"/>
      <c r="KCD168"/>
      <c r="KCE168"/>
      <c r="KCF168"/>
      <c r="KCG168"/>
      <c r="KCH168"/>
      <c r="KCI168"/>
      <c r="KCJ168"/>
      <c r="KCK168"/>
      <c r="KCL168"/>
      <c r="KCM168"/>
      <c r="KCN168"/>
      <c r="KCO168"/>
      <c r="KCP168"/>
      <c r="KCQ168"/>
      <c r="KCR168"/>
      <c r="KCS168"/>
      <c r="KCT168"/>
      <c r="KCU168"/>
      <c r="KCV168"/>
      <c r="KCW168"/>
      <c r="KCX168"/>
      <c r="KCY168"/>
      <c r="KCZ168"/>
      <c r="KDA168"/>
      <c r="KDB168"/>
      <c r="KDC168"/>
      <c r="KDD168"/>
      <c r="KDE168"/>
      <c r="KDF168"/>
      <c r="KDG168"/>
      <c r="KDH168"/>
      <c r="KDI168"/>
      <c r="KDJ168"/>
      <c r="KDK168"/>
      <c r="KDL168"/>
      <c r="KDM168"/>
      <c r="KDN168"/>
      <c r="KDO168"/>
      <c r="KDP168"/>
      <c r="KDQ168"/>
      <c r="KDR168"/>
      <c r="KDS168"/>
      <c r="KDT168"/>
      <c r="KDU168"/>
      <c r="KDV168"/>
      <c r="KDW168"/>
      <c r="KDX168"/>
      <c r="KDY168"/>
      <c r="KDZ168"/>
      <c r="KEA168"/>
      <c r="KEB168"/>
      <c r="KEC168"/>
      <c r="KED168"/>
      <c r="KEE168"/>
      <c r="KEF168"/>
      <c r="KEG168"/>
      <c r="KEH168"/>
      <c r="KEI168"/>
      <c r="KEJ168"/>
      <c r="KEK168"/>
      <c r="KEL168"/>
      <c r="KEM168"/>
      <c r="KEN168"/>
      <c r="KEO168"/>
      <c r="KEP168"/>
      <c r="KEQ168"/>
      <c r="KER168"/>
      <c r="KES168"/>
      <c r="KET168"/>
      <c r="KEU168"/>
      <c r="KEV168"/>
      <c r="KEW168"/>
      <c r="KEX168"/>
      <c r="KEY168"/>
      <c r="KEZ168"/>
      <c r="KFA168"/>
      <c r="KFB168"/>
      <c r="KFC168"/>
      <c r="KFD168"/>
      <c r="KFE168"/>
      <c r="KFF168"/>
      <c r="KFG168"/>
      <c r="KFH168"/>
      <c r="KFI168"/>
      <c r="KFJ168"/>
      <c r="KFK168"/>
      <c r="KFL168"/>
      <c r="KFM168"/>
      <c r="KFN168"/>
      <c r="KFO168"/>
      <c r="KFP168"/>
      <c r="KFQ168"/>
      <c r="KFR168"/>
      <c r="KFS168"/>
      <c r="KFT168"/>
      <c r="KFU168"/>
      <c r="KFV168"/>
      <c r="KFW168"/>
      <c r="KFX168"/>
      <c r="KFY168"/>
      <c r="KFZ168"/>
      <c r="KGA168"/>
      <c r="KGB168"/>
      <c r="KGC168"/>
      <c r="KGD168"/>
      <c r="KGE168"/>
      <c r="KGF168"/>
      <c r="KGG168"/>
      <c r="KGH168"/>
      <c r="KGI168"/>
      <c r="KGJ168"/>
      <c r="KGK168"/>
      <c r="KGL168"/>
      <c r="KGM168"/>
      <c r="KGN168"/>
      <c r="KGO168"/>
      <c r="KGP168"/>
      <c r="KGQ168"/>
      <c r="KGR168"/>
      <c r="KGS168"/>
      <c r="KGT168"/>
      <c r="KGU168"/>
      <c r="KGV168"/>
      <c r="KGW168"/>
      <c r="KGX168"/>
      <c r="KGY168"/>
      <c r="KGZ168"/>
      <c r="KHA168"/>
      <c r="KHB168"/>
      <c r="KHC168"/>
      <c r="KHD168"/>
      <c r="KHE168"/>
      <c r="KHF168"/>
      <c r="KHG168"/>
      <c r="KHH168"/>
      <c r="KHI168"/>
      <c r="KHJ168"/>
      <c r="KHK168"/>
      <c r="KHL168"/>
      <c r="KHM168"/>
      <c r="KHN168"/>
      <c r="KHO168"/>
      <c r="KHP168"/>
      <c r="KHQ168"/>
      <c r="KHR168"/>
      <c r="KHS168"/>
      <c r="KHT168"/>
      <c r="KHU168"/>
      <c r="KHV168"/>
      <c r="KHW168"/>
      <c r="KHX168"/>
      <c r="KHY168"/>
      <c r="KHZ168"/>
      <c r="KIA168"/>
      <c r="KIB168"/>
      <c r="KIC168"/>
      <c r="KID168"/>
      <c r="KIE168"/>
      <c r="KIF168"/>
      <c r="KIG168"/>
      <c r="KIH168"/>
      <c r="KII168"/>
      <c r="KIJ168"/>
      <c r="KIK168"/>
      <c r="KIL168"/>
      <c r="KIM168"/>
      <c r="KIN168"/>
      <c r="KIO168"/>
      <c r="KIP168"/>
      <c r="KIQ168"/>
      <c r="KIR168"/>
      <c r="KIS168"/>
      <c r="KIT168"/>
      <c r="KIU168"/>
      <c r="KIV168"/>
      <c r="KIW168"/>
      <c r="KIX168"/>
      <c r="KIY168"/>
      <c r="KIZ168"/>
      <c r="KJA168"/>
      <c r="KJB168"/>
      <c r="KJC168"/>
      <c r="KJD168"/>
      <c r="KJE168"/>
      <c r="KJF168"/>
      <c r="KJG168"/>
      <c r="KJH168"/>
      <c r="KJI168"/>
      <c r="KJJ168"/>
      <c r="KJK168"/>
      <c r="KJL168"/>
      <c r="KJM168"/>
      <c r="KJN168"/>
      <c r="KJO168"/>
      <c r="KJP168"/>
      <c r="KJQ168"/>
      <c r="KJR168"/>
      <c r="KJS168"/>
      <c r="KJT168"/>
      <c r="KJU168"/>
      <c r="KJV168"/>
      <c r="KJW168"/>
      <c r="KJX168"/>
      <c r="KJY168"/>
      <c r="KJZ168"/>
      <c r="KKA168"/>
      <c r="KKB168"/>
      <c r="KKC168"/>
      <c r="KKD168"/>
      <c r="KKE168"/>
      <c r="KKF168"/>
      <c r="KKG168"/>
      <c r="KKH168"/>
      <c r="KKI168"/>
      <c r="KKJ168"/>
      <c r="KKK168"/>
      <c r="KKL168"/>
      <c r="KKM168"/>
      <c r="KKN168"/>
      <c r="KKO168"/>
      <c r="KKP168"/>
      <c r="KKQ168"/>
      <c r="KKR168"/>
      <c r="KKS168"/>
      <c r="KKT168"/>
      <c r="KKU168"/>
      <c r="KKV168"/>
      <c r="KKW168"/>
      <c r="KKX168"/>
      <c r="KKY168"/>
      <c r="KKZ168"/>
      <c r="KLA168"/>
      <c r="KLB168"/>
      <c r="KLC168"/>
      <c r="KLD168"/>
      <c r="KLE168"/>
      <c r="KLF168"/>
      <c r="KLG168"/>
      <c r="KLH168"/>
      <c r="KLI168"/>
      <c r="KLJ168"/>
      <c r="KLK168"/>
      <c r="KLL168"/>
      <c r="KLM168"/>
      <c r="KLN168"/>
      <c r="KLO168"/>
      <c r="KLP168"/>
      <c r="KLQ168"/>
      <c r="KLR168"/>
      <c r="KLS168"/>
      <c r="KLT168"/>
      <c r="KLU168"/>
      <c r="KLV168"/>
      <c r="KLW168"/>
      <c r="KLX168"/>
      <c r="KLY168"/>
      <c r="KLZ168"/>
      <c r="KMA168"/>
      <c r="KMB168"/>
      <c r="KMC168"/>
      <c r="KMD168"/>
      <c r="KME168"/>
      <c r="KMF168"/>
      <c r="KMG168"/>
      <c r="KMH168"/>
      <c r="KMI168"/>
      <c r="KMJ168"/>
      <c r="KMK168"/>
      <c r="KML168"/>
      <c r="KMM168"/>
      <c r="KMN168"/>
      <c r="KMO168"/>
      <c r="KMP168"/>
      <c r="KMQ168"/>
      <c r="KMR168"/>
      <c r="KMS168"/>
      <c r="KMT168"/>
      <c r="KMU168"/>
      <c r="KMV168"/>
      <c r="KMW168"/>
      <c r="KMX168"/>
      <c r="KMY168"/>
      <c r="KMZ168"/>
      <c r="KNA168"/>
      <c r="KNB168"/>
      <c r="KNC168"/>
      <c r="KND168"/>
      <c r="KNE168"/>
      <c r="KNF168"/>
      <c r="KNG168"/>
      <c r="KNH168"/>
      <c r="KNI168"/>
      <c r="KNJ168"/>
      <c r="KNK168"/>
      <c r="KNL168"/>
      <c r="KNM168"/>
      <c r="KNN168"/>
      <c r="KNO168"/>
      <c r="KNP168"/>
      <c r="KNQ168"/>
      <c r="KNR168"/>
      <c r="KNS168"/>
      <c r="KNT168"/>
      <c r="KNU168"/>
      <c r="KNV168"/>
      <c r="KNW168"/>
      <c r="KNX168"/>
      <c r="KNY168"/>
      <c r="KNZ168"/>
      <c r="KOA168"/>
      <c r="KOB168"/>
      <c r="KOC168"/>
      <c r="KOD168"/>
      <c r="KOE168"/>
      <c r="KOF168"/>
      <c r="KOG168"/>
      <c r="KOH168"/>
      <c r="KOI168"/>
      <c r="KOJ168"/>
      <c r="KOK168"/>
      <c r="KOL168"/>
      <c r="KOM168"/>
      <c r="KON168"/>
      <c r="KOO168"/>
      <c r="KOP168"/>
      <c r="KOQ168"/>
      <c r="KOR168"/>
      <c r="KOS168"/>
      <c r="KOT168"/>
      <c r="KOU168"/>
      <c r="KOV168"/>
      <c r="KOW168"/>
      <c r="KOX168"/>
      <c r="KOY168"/>
      <c r="KOZ168"/>
      <c r="KPA168"/>
      <c r="KPB168"/>
      <c r="KPC168"/>
      <c r="KPD168"/>
      <c r="KPE168"/>
      <c r="KPF168"/>
      <c r="KPG168"/>
      <c r="KPH168"/>
      <c r="KPI168"/>
      <c r="KPJ168"/>
      <c r="KPK168"/>
      <c r="KPL168"/>
      <c r="KPM168"/>
      <c r="KPN168"/>
      <c r="KPO168"/>
      <c r="KPP168"/>
      <c r="KPQ168"/>
      <c r="KPR168"/>
      <c r="KPS168"/>
      <c r="KPT168"/>
      <c r="KPU168"/>
      <c r="KPV168"/>
      <c r="KPW168"/>
      <c r="KPX168"/>
      <c r="KPY168"/>
      <c r="KPZ168"/>
      <c r="KQA168"/>
      <c r="KQB168"/>
      <c r="KQC168"/>
      <c r="KQD168"/>
      <c r="KQE168"/>
      <c r="KQF168"/>
      <c r="KQG168"/>
      <c r="KQH168"/>
      <c r="KQI168"/>
      <c r="KQJ168"/>
      <c r="KQK168"/>
      <c r="KQL168"/>
      <c r="KQM168"/>
      <c r="KQN168"/>
      <c r="KQO168"/>
      <c r="KQP168"/>
      <c r="KQQ168"/>
      <c r="KQR168"/>
      <c r="KQS168"/>
      <c r="KQT168"/>
      <c r="KQU168"/>
      <c r="KQV168"/>
      <c r="KQW168"/>
      <c r="KQX168"/>
      <c r="KQY168"/>
      <c r="KQZ168"/>
      <c r="KRA168"/>
      <c r="KRB168"/>
      <c r="KRC168"/>
      <c r="KRD168"/>
      <c r="KRE168"/>
      <c r="KRF168"/>
      <c r="KRG168"/>
      <c r="KRH168"/>
      <c r="KRI168"/>
      <c r="KRJ168"/>
      <c r="KRK168"/>
      <c r="KRL168"/>
      <c r="KRM168"/>
      <c r="KRN168"/>
      <c r="KRO168"/>
      <c r="KRP168"/>
      <c r="KRQ168"/>
      <c r="KRR168"/>
      <c r="KRS168"/>
      <c r="KRT168"/>
      <c r="KRU168"/>
      <c r="KRV168"/>
      <c r="KRW168"/>
      <c r="KRX168"/>
      <c r="KRY168"/>
      <c r="KRZ168"/>
      <c r="KSA168"/>
      <c r="KSB168"/>
      <c r="KSC168"/>
      <c r="KSD168"/>
      <c r="KSE168"/>
      <c r="KSF168"/>
      <c r="KSG168"/>
      <c r="KSH168"/>
      <c r="KSI168"/>
      <c r="KSJ168"/>
      <c r="KSK168"/>
      <c r="KSL168"/>
      <c r="KSM168"/>
      <c r="KSN168"/>
      <c r="KSO168"/>
      <c r="KSP168"/>
      <c r="KSQ168"/>
      <c r="KSR168"/>
      <c r="KSS168"/>
      <c r="KST168"/>
      <c r="KSU168"/>
      <c r="KSV168"/>
      <c r="KSW168"/>
      <c r="KSX168"/>
      <c r="KSY168"/>
      <c r="KSZ168"/>
      <c r="KTA168"/>
      <c r="KTB168"/>
      <c r="KTC168"/>
      <c r="KTD168"/>
      <c r="KTE168"/>
      <c r="KTF168"/>
      <c r="KTG168"/>
      <c r="KTH168"/>
      <c r="KTI168"/>
      <c r="KTJ168"/>
      <c r="KTK168"/>
      <c r="KTL168"/>
      <c r="KTM168"/>
      <c r="KTN168"/>
      <c r="KTO168"/>
      <c r="KTP168"/>
      <c r="KTQ168"/>
      <c r="KTR168"/>
      <c r="KTS168"/>
      <c r="KTT168"/>
      <c r="KTU168"/>
      <c r="KTV168"/>
      <c r="KTW168"/>
      <c r="KTX168"/>
      <c r="KTY168"/>
      <c r="KTZ168"/>
      <c r="KUA168"/>
      <c r="KUB168"/>
      <c r="KUC168"/>
      <c r="KUD168"/>
      <c r="KUE168"/>
      <c r="KUF168"/>
      <c r="KUG168"/>
      <c r="KUH168"/>
      <c r="KUI168"/>
      <c r="KUJ168"/>
      <c r="KUK168"/>
      <c r="KUL168"/>
      <c r="KUM168"/>
      <c r="KUN168"/>
      <c r="KUO168"/>
      <c r="KUP168"/>
      <c r="KUQ168"/>
      <c r="KUR168"/>
      <c r="KUS168"/>
      <c r="KUT168"/>
      <c r="KUU168"/>
      <c r="KUV168"/>
      <c r="KUW168"/>
      <c r="KUX168"/>
      <c r="KUY168"/>
      <c r="KUZ168"/>
      <c r="KVA168"/>
      <c r="KVB168"/>
      <c r="KVC168"/>
      <c r="KVD168"/>
      <c r="KVE168"/>
      <c r="KVF168"/>
      <c r="KVG168"/>
      <c r="KVH168"/>
      <c r="KVI168"/>
      <c r="KVJ168"/>
      <c r="KVK168"/>
      <c r="KVL168"/>
      <c r="KVM168"/>
      <c r="KVN168"/>
      <c r="KVO168"/>
      <c r="KVP168"/>
      <c r="KVQ168"/>
      <c r="KVR168"/>
      <c r="KVS168"/>
      <c r="KVT168"/>
      <c r="KVU168"/>
      <c r="KVV168"/>
      <c r="KVW168"/>
      <c r="KVX168"/>
      <c r="KVY168"/>
      <c r="KVZ168"/>
      <c r="KWA168"/>
      <c r="KWB168"/>
      <c r="KWC168"/>
      <c r="KWD168"/>
      <c r="KWE168"/>
      <c r="KWF168"/>
      <c r="KWG168"/>
      <c r="KWH168"/>
      <c r="KWI168"/>
      <c r="KWJ168"/>
      <c r="KWK168"/>
      <c r="KWL168"/>
      <c r="KWM168"/>
      <c r="KWN168"/>
      <c r="KWO168"/>
      <c r="KWP168"/>
      <c r="KWQ168"/>
      <c r="KWR168"/>
      <c r="KWS168"/>
      <c r="KWT168"/>
      <c r="KWU168"/>
      <c r="KWV168"/>
      <c r="KWW168"/>
      <c r="KWX168"/>
      <c r="KWY168"/>
      <c r="KWZ168"/>
      <c r="KXA168"/>
      <c r="KXB168"/>
      <c r="KXC168"/>
      <c r="KXD168"/>
      <c r="KXE168"/>
      <c r="KXF168"/>
      <c r="KXG168"/>
      <c r="KXH168"/>
      <c r="KXI168"/>
      <c r="KXJ168"/>
      <c r="KXK168"/>
      <c r="KXL168"/>
      <c r="KXM168"/>
      <c r="KXN168"/>
      <c r="KXO168"/>
      <c r="KXP168"/>
      <c r="KXQ168"/>
      <c r="KXR168"/>
      <c r="KXS168"/>
      <c r="KXT168"/>
      <c r="KXU168"/>
      <c r="KXV168"/>
      <c r="KXW168"/>
      <c r="KXX168"/>
      <c r="KXY168"/>
      <c r="KXZ168"/>
      <c r="KYA168"/>
      <c r="KYB168"/>
      <c r="KYC168"/>
      <c r="KYD168"/>
      <c r="KYE168"/>
      <c r="KYF168"/>
      <c r="KYG168"/>
      <c r="KYH168"/>
      <c r="KYI168"/>
      <c r="KYJ168"/>
      <c r="KYK168"/>
      <c r="KYL168"/>
      <c r="KYM168"/>
      <c r="KYN168"/>
      <c r="KYO168"/>
      <c r="KYP168"/>
      <c r="KYQ168"/>
      <c r="KYR168"/>
      <c r="KYS168"/>
      <c r="KYT168"/>
      <c r="KYU168"/>
      <c r="KYV168"/>
      <c r="KYW168"/>
      <c r="KYX168"/>
      <c r="KYY168"/>
      <c r="KYZ168"/>
      <c r="KZA168"/>
      <c r="KZB168"/>
      <c r="KZC168"/>
      <c r="KZD168"/>
      <c r="KZE168"/>
      <c r="KZF168"/>
      <c r="KZG168"/>
      <c r="KZH168"/>
      <c r="KZI168"/>
      <c r="KZJ168"/>
      <c r="KZK168"/>
      <c r="KZL168"/>
      <c r="KZM168"/>
      <c r="KZN168"/>
      <c r="KZO168"/>
      <c r="KZP168"/>
      <c r="KZQ168"/>
      <c r="KZR168"/>
      <c r="KZS168"/>
      <c r="KZT168"/>
      <c r="KZU168"/>
      <c r="KZV168"/>
      <c r="KZW168"/>
      <c r="KZX168"/>
      <c r="KZY168"/>
      <c r="KZZ168"/>
      <c r="LAA168"/>
      <c r="LAB168"/>
      <c r="LAC168"/>
      <c r="LAD168"/>
      <c r="LAE168"/>
      <c r="LAF168"/>
      <c r="LAG168"/>
      <c r="LAH168"/>
      <c r="LAI168"/>
      <c r="LAJ168"/>
      <c r="LAK168"/>
      <c r="LAL168"/>
      <c r="LAM168"/>
      <c r="LAN168"/>
      <c r="LAO168"/>
      <c r="LAP168"/>
      <c r="LAQ168"/>
      <c r="LAR168"/>
      <c r="LAS168"/>
      <c r="LAT168"/>
      <c r="LAU168"/>
      <c r="LAV168"/>
      <c r="LAW168"/>
      <c r="LAX168"/>
      <c r="LAY168"/>
      <c r="LAZ168"/>
      <c r="LBA168"/>
      <c r="LBB168"/>
      <c r="LBC168"/>
      <c r="LBD168"/>
      <c r="LBE168"/>
      <c r="LBF168"/>
      <c r="LBG168"/>
      <c r="LBH168"/>
      <c r="LBI168"/>
      <c r="LBJ168"/>
      <c r="LBK168"/>
      <c r="LBL168"/>
      <c r="LBM168"/>
      <c r="LBN168"/>
      <c r="LBO168"/>
      <c r="LBP168"/>
      <c r="LBQ168"/>
      <c r="LBR168"/>
      <c r="LBS168"/>
      <c r="LBT168"/>
      <c r="LBU168"/>
      <c r="LBV168"/>
      <c r="LBW168"/>
      <c r="LBX168"/>
      <c r="LBY168"/>
      <c r="LBZ168"/>
      <c r="LCA168"/>
      <c r="LCB168"/>
      <c r="LCC168"/>
      <c r="LCD168"/>
      <c r="LCE168"/>
      <c r="LCF168"/>
      <c r="LCG168"/>
      <c r="LCH168"/>
      <c r="LCI168"/>
      <c r="LCJ168"/>
      <c r="LCK168"/>
      <c r="LCL168"/>
      <c r="LCM168"/>
      <c r="LCN168"/>
      <c r="LCO168"/>
      <c r="LCP168"/>
      <c r="LCQ168"/>
      <c r="LCR168"/>
      <c r="LCS168"/>
      <c r="LCT168"/>
      <c r="LCU168"/>
      <c r="LCV168"/>
      <c r="LCW168"/>
      <c r="LCX168"/>
      <c r="LCY168"/>
      <c r="LCZ168"/>
      <c r="LDA168"/>
      <c r="LDB168"/>
      <c r="LDC168"/>
      <c r="LDD168"/>
      <c r="LDE168"/>
      <c r="LDF168"/>
      <c r="LDG168"/>
      <c r="LDH168"/>
      <c r="LDI168"/>
      <c r="LDJ168"/>
      <c r="LDK168"/>
      <c r="LDL168"/>
      <c r="LDM168"/>
      <c r="LDN168"/>
      <c r="LDO168"/>
      <c r="LDP168"/>
      <c r="LDQ168"/>
      <c r="LDR168"/>
      <c r="LDS168"/>
      <c r="LDT168"/>
      <c r="LDU168"/>
      <c r="LDV168"/>
      <c r="LDW168"/>
      <c r="LDX168"/>
      <c r="LDY168"/>
      <c r="LDZ168"/>
      <c r="LEA168"/>
      <c r="LEB168"/>
      <c r="LEC168"/>
      <c r="LED168"/>
      <c r="LEE168"/>
      <c r="LEF168"/>
      <c r="LEG168"/>
      <c r="LEH168"/>
      <c r="LEI168"/>
      <c r="LEJ168"/>
      <c r="LEK168"/>
      <c r="LEL168"/>
      <c r="LEM168"/>
      <c r="LEN168"/>
      <c r="LEO168"/>
      <c r="LEP168"/>
      <c r="LEQ168"/>
      <c r="LER168"/>
      <c r="LES168"/>
      <c r="LET168"/>
      <c r="LEU168"/>
      <c r="LEV168"/>
      <c r="LEW168"/>
      <c r="LEX168"/>
      <c r="LEY168"/>
      <c r="LEZ168"/>
      <c r="LFA168"/>
      <c r="LFB168"/>
      <c r="LFC168"/>
      <c r="LFD168"/>
      <c r="LFE168"/>
      <c r="LFF168"/>
      <c r="LFG168"/>
      <c r="LFH168"/>
      <c r="LFI168"/>
      <c r="LFJ168"/>
      <c r="LFK168"/>
      <c r="LFL168"/>
      <c r="LFM168"/>
      <c r="LFN168"/>
      <c r="LFO168"/>
      <c r="LFP168"/>
      <c r="LFQ168"/>
      <c r="LFR168"/>
      <c r="LFS168"/>
      <c r="LFT168"/>
      <c r="LFU168"/>
      <c r="LFV168"/>
      <c r="LFW168"/>
      <c r="LFX168"/>
      <c r="LFY168"/>
      <c r="LFZ168"/>
      <c r="LGA168"/>
      <c r="LGB168"/>
      <c r="LGC168"/>
      <c r="LGD168"/>
      <c r="LGE168"/>
      <c r="LGF168"/>
      <c r="LGG168"/>
      <c r="LGH168"/>
      <c r="LGI168"/>
      <c r="LGJ168"/>
      <c r="LGK168"/>
      <c r="LGL168"/>
      <c r="LGM168"/>
      <c r="LGN168"/>
      <c r="LGO168"/>
      <c r="LGP168"/>
      <c r="LGQ168"/>
      <c r="LGR168"/>
      <c r="LGS168"/>
      <c r="LGT168"/>
      <c r="LGU168"/>
      <c r="LGV168"/>
      <c r="LGW168"/>
      <c r="LGX168"/>
      <c r="LGY168"/>
      <c r="LGZ168"/>
      <c r="LHA168"/>
      <c r="LHB168"/>
      <c r="LHC168"/>
      <c r="LHD168"/>
      <c r="LHE168"/>
      <c r="LHF168"/>
      <c r="LHG168"/>
      <c r="LHH168"/>
      <c r="LHI168"/>
      <c r="LHJ168"/>
      <c r="LHK168"/>
      <c r="LHL168"/>
      <c r="LHM168"/>
      <c r="LHN168"/>
      <c r="LHO168"/>
      <c r="LHP168"/>
      <c r="LHQ168"/>
      <c r="LHR168"/>
      <c r="LHS168"/>
      <c r="LHT168"/>
      <c r="LHU168"/>
      <c r="LHV168"/>
      <c r="LHW168"/>
      <c r="LHX168"/>
      <c r="LHY168"/>
      <c r="LHZ168"/>
      <c r="LIA168"/>
      <c r="LIB168"/>
      <c r="LIC168"/>
      <c r="LID168"/>
      <c r="LIE168"/>
      <c r="LIF168"/>
      <c r="LIG168"/>
      <c r="LIH168"/>
      <c r="LII168"/>
      <c r="LIJ168"/>
      <c r="LIK168"/>
      <c r="LIL168"/>
      <c r="LIM168"/>
      <c r="LIN168"/>
      <c r="LIO168"/>
      <c r="LIP168"/>
      <c r="LIQ168"/>
      <c r="LIR168"/>
      <c r="LIS168"/>
      <c r="LIT168"/>
      <c r="LIU168"/>
      <c r="LIV168"/>
      <c r="LIW168"/>
      <c r="LIX168"/>
      <c r="LIY168"/>
      <c r="LIZ168"/>
      <c r="LJA168"/>
      <c r="LJB168"/>
      <c r="LJC168"/>
      <c r="LJD168"/>
      <c r="LJE168"/>
      <c r="LJF168"/>
      <c r="LJG168"/>
      <c r="LJH168"/>
      <c r="LJI168"/>
      <c r="LJJ168"/>
      <c r="LJK168"/>
      <c r="LJL168"/>
      <c r="LJM168"/>
      <c r="LJN168"/>
      <c r="LJO168"/>
      <c r="LJP168"/>
      <c r="LJQ168"/>
      <c r="LJR168"/>
      <c r="LJS168"/>
      <c r="LJT168"/>
      <c r="LJU168"/>
      <c r="LJV168"/>
      <c r="LJW168"/>
      <c r="LJX168"/>
      <c r="LJY168"/>
      <c r="LJZ168"/>
      <c r="LKA168"/>
      <c r="LKB168"/>
      <c r="LKC168"/>
      <c r="LKD168"/>
      <c r="LKE168"/>
      <c r="LKF168"/>
      <c r="LKG168"/>
      <c r="LKH168"/>
      <c r="LKI168"/>
      <c r="LKJ168"/>
      <c r="LKK168"/>
      <c r="LKL168"/>
      <c r="LKM168"/>
      <c r="LKN168"/>
      <c r="LKO168"/>
      <c r="LKP168"/>
      <c r="LKQ168"/>
      <c r="LKR168"/>
      <c r="LKS168"/>
      <c r="LKT168"/>
      <c r="LKU168"/>
      <c r="LKV168"/>
      <c r="LKW168"/>
      <c r="LKX168"/>
      <c r="LKY168"/>
      <c r="LKZ168"/>
      <c r="LLA168"/>
      <c r="LLB168"/>
      <c r="LLC168"/>
      <c r="LLD168"/>
      <c r="LLE168"/>
      <c r="LLF168"/>
      <c r="LLG168"/>
      <c r="LLH168"/>
      <c r="LLI168"/>
      <c r="LLJ168"/>
      <c r="LLK168"/>
      <c r="LLL168"/>
      <c r="LLM168"/>
      <c r="LLN168"/>
      <c r="LLO168"/>
      <c r="LLP168"/>
      <c r="LLQ168"/>
      <c r="LLR168"/>
      <c r="LLS168"/>
      <c r="LLT168"/>
      <c r="LLU168"/>
      <c r="LLV168"/>
      <c r="LLW168"/>
      <c r="LLX168"/>
      <c r="LLY168"/>
      <c r="LLZ168"/>
      <c r="LMA168"/>
      <c r="LMB168"/>
      <c r="LMC168"/>
      <c r="LMD168"/>
      <c r="LME168"/>
      <c r="LMF168"/>
      <c r="LMG168"/>
      <c r="LMH168"/>
      <c r="LMI168"/>
      <c r="LMJ168"/>
      <c r="LMK168"/>
      <c r="LML168"/>
      <c r="LMM168"/>
      <c r="LMN168"/>
      <c r="LMO168"/>
      <c r="LMP168"/>
      <c r="LMQ168"/>
      <c r="LMR168"/>
      <c r="LMS168"/>
      <c r="LMT168"/>
      <c r="LMU168"/>
      <c r="LMV168"/>
      <c r="LMW168"/>
      <c r="LMX168"/>
      <c r="LMY168"/>
      <c r="LMZ168"/>
      <c r="LNA168"/>
      <c r="LNB168"/>
      <c r="LNC168"/>
      <c r="LND168"/>
      <c r="LNE168"/>
      <c r="LNF168"/>
      <c r="LNG168"/>
      <c r="LNH168"/>
      <c r="LNI168"/>
      <c r="LNJ168"/>
      <c r="LNK168"/>
      <c r="LNL168"/>
      <c r="LNM168"/>
      <c r="LNN168"/>
      <c r="LNO168"/>
      <c r="LNP168"/>
      <c r="LNQ168"/>
      <c r="LNR168"/>
      <c r="LNS168"/>
      <c r="LNT168"/>
      <c r="LNU168"/>
      <c r="LNV168"/>
      <c r="LNW168"/>
      <c r="LNX168"/>
      <c r="LNY168"/>
      <c r="LNZ168"/>
      <c r="LOA168"/>
      <c r="LOB168"/>
      <c r="LOC168"/>
      <c r="LOD168"/>
      <c r="LOE168"/>
      <c r="LOF168"/>
      <c r="LOG168"/>
      <c r="LOH168"/>
      <c r="LOI168"/>
      <c r="LOJ168"/>
      <c r="LOK168"/>
      <c r="LOL168"/>
      <c r="LOM168"/>
      <c r="LON168"/>
      <c r="LOO168"/>
      <c r="LOP168"/>
      <c r="LOQ168"/>
      <c r="LOR168"/>
      <c r="LOS168"/>
      <c r="LOT168"/>
      <c r="LOU168"/>
      <c r="LOV168"/>
      <c r="LOW168"/>
      <c r="LOX168"/>
      <c r="LOY168"/>
      <c r="LOZ168"/>
      <c r="LPA168"/>
      <c r="LPB168"/>
      <c r="LPC168"/>
      <c r="LPD168"/>
      <c r="LPE168"/>
      <c r="LPF168"/>
      <c r="LPG168"/>
      <c r="LPH168"/>
      <c r="LPI168"/>
      <c r="LPJ168"/>
      <c r="LPK168"/>
      <c r="LPL168"/>
      <c r="LPM168"/>
      <c r="LPN168"/>
      <c r="LPO168"/>
      <c r="LPP168"/>
      <c r="LPQ168"/>
      <c r="LPR168"/>
      <c r="LPS168"/>
      <c r="LPT168"/>
      <c r="LPU168"/>
      <c r="LPV168"/>
      <c r="LPW168"/>
      <c r="LPX168"/>
      <c r="LPY168"/>
      <c r="LPZ168"/>
      <c r="LQA168"/>
      <c r="LQB168"/>
      <c r="LQC168"/>
      <c r="LQD168"/>
      <c r="LQE168"/>
      <c r="LQF168"/>
      <c r="LQG168"/>
      <c r="LQH168"/>
      <c r="LQI168"/>
      <c r="LQJ168"/>
      <c r="LQK168"/>
      <c r="LQL168"/>
      <c r="LQM168"/>
      <c r="LQN168"/>
      <c r="LQO168"/>
      <c r="LQP168"/>
      <c r="LQQ168"/>
      <c r="LQR168"/>
      <c r="LQS168"/>
      <c r="LQT168"/>
      <c r="LQU168"/>
      <c r="LQV168"/>
      <c r="LQW168"/>
      <c r="LQX168"/>
      <c r="LQY168"/>
      <c r="LQZ168"/>
      <c r="LRA168"/>
      <c r="LRB168"/>
      <c r="LRC168"/>
      <c r="LRD168"/>
      <c r="LRE168"/>
      <c r="LRF168"/>
      <c r="LRG168"/>
      <c r="LRH168"/>
      <c r="LRI168"/>
      <c r="LRJ168"/>
      <c r="LRK168"/>
      <c r="LRL168"/>
      <c r="LRM168"/>
      <c r="LRN168"/>
      <c r="LRO168"/>
      <c r="LRP168"/>
      <c r="LRQ168"/>
      <c r="LRR168"/>
      <c r="LRS168"/>
      <c r="LRT168"/>
      <c r="LRU168"/>
      <c r="LRV168"/>
      <c r="LRW168"/>
      <c r="LRX168"/>
      <c r="LRY168"/>
      <c r="LRZ168"/>
      <c r="LSA168"/>
      <c r="LSB168"/>
      <c r="LSC168"/>
      <c r="LSD168"/>
      <c r="LSE168"/>
      <c r="LSF168"/>
      <c r="LSG168"/>
      <c r="LSH168"/>
      <c r="LSI168"/>
      <c r="LSJ168"/>
      <c r="LSK168"/>
      <c r="LSL168"/>
      <c r="LSM168"/>
      <c r="LSN168"/>
      <c r="LSO168"/>
      <c r="LSP168"/>
      <c r="LSQ168"/>
      <c r="LSR168"/>
      <c r="LSS168"/>
      <c r="LST168"/>
      <c r="LSU168"/>
      <c r="LSV168"/>
      <c r="LSW168"/>
      <c r="LSX168"/>
      <c r="LSY168"/>
      <c r="LSZ168"/>
      <c r="LTA168"/>
      <c r="LTB168"/>
      <c r="LTC168"/>
      <c r="LTD168"/>
      <c r="LTE168"/>
      <c r="LTF168"/>
      <c r="LTG168"/>
      <c r="LTH168"/>
      <c r="LTI168"/>
      <c r="LTJ168"/>
      <c r="LTK168"/>
      <c r="LTL168"/>
      <c r="LTM168"/>
      <c r="LTN168"/>
      <c r="LTO168"/>
      <c r="LTP168"/>
      <c r="LTQ168"/>
      <c r="LTR168"/>
      <c r="LTS168"/>
      <c r="LTT168"/>
      <c r="LTU168"/>
      <c r="LTV168"/>
      <c r="LTW168"/>
      <c r="LTX168"/>
      <c r="LTY168"/>
      <c r="LTZ168"/>
      <c r="LUA168"/>
      <c r="LUB168"/>
      <c r="LUC168"/>
      <c r="LUD168"/>
      <c r="LUE168"/>
      <c r="LUF168"/>
      <c r="LUG168"/>
      <c r="LUH168"/>
      <c r="LUI168"/>
      <c r="LUJ168"/>
      <c r="LUK168"/>
      <c r="LUL168"/>
      <c r="LUM168"/>
      <c r="LUN168"/>
      <c r="LUO168"/>
      <c r="LUP168"/>
      <c r="LUQ168"/>
      <c r="LUR168"/>
      <c r="LUS168"/>
      <c r="LUT168"/>
      <c r="LUU168"/>
      <c r="LUV168"/>
      <c r="LUW168"/>
      <c r="LUX168"/>
      <c r="LUY168"/>
      <c r="LUZ168"/>
      <c r="LVA168"/>
      <c r="LVB168"/>
      <c r="LVC168"/>
      <c r="LVD168"/>
      <c r="LVE168"/>
      <c r="LVF168"/>
      <c r="LVG168"/>
      <c r="LVH168"/>
      <c r="LVI168"/>
      <c r="LVJ168"/>
      <c r="LVK168"/>
      <c r="LVL168"/>
      <c r="LVM168"/>
      <c r="LVN168"/>
      <c r="LVO168"/>
      <c r="LVP168"/>
      <c r="LVQ168"/>
      <c r="LVR168"/>
      <c r="LVS168"/>
      <c r="LVT168"/>
      <c r="LVU168"/>
      <c r="LVV168"/>
      <c r="LVW168"/>
      <c r="LVX168"/>
      <c r="LVY168"/>
      <c r="LVZ168"/>
      <c r="LWA168"/>
      <c r="LWB168"/>
      <c r="LWC168"/>
      <c r="LWD168"/>
      <c r="LWE168"/>
      <c r="LWF168"/>
      <c r="LWG168"/>
      <c r="LWH168"/>
      <c r="LWI168"/>
      <c r="LWJ168"/>
      <c r="LWK168"/>
      <c r="LWL168"/>
      <c r="LWM168"/>
      <c r="LWN168"/>
      <c r="LWO168"/>
      <c r="LWP168"/>
      <c r="LWQ168"/>
      <c r="LWR168"/>
      <c r="LWS168"/>
      <c r="LWT168"/>
      <c r="LWU168"/>
      <c r="LWV168"/>
      <c r="LWW168"/>
      <c r="LWX168"/>
      <c r="LWY168"/>
      <c r="LWZ168"/>
      <c r="LXA168"/>
      <c r="LXB168"/>
      <c r="LXC168"/>
      <c r="LXD168"/>
      <c r="LXE168"/>
      <c r="LXF168"/>
      <c r="LXG168"/>
      <c r="LXH168"/>
      <c r="LXI168"/>
      <c r="LXJ168"/>
      <c r="LXK168"/>
      <c r="LXL168"/>
      <c r="LXM168"/>
      <c r="LXN168"/>
      <c r="LXO168"/>
      <c r="LXP168"/>
      <c r="LXQ168"/>
      <c r="LXR168"/>
      <c r="LXS168"/>
      <c r="LXT168"/>
      <c r="LXU168"/>
      <c r="LXV168"/>
      <c r="LXW168"/>
      <c r="LXX168"/>
      <c r="LXY168"/>
      <c r="LXZ168"/>
      <c r="LYA168"/>
      <c r="LYB168"/>
      <c r="LYC168"/>
      <c r="LYD168"/>
      <c r="LYE168"/>
      <c r="LYF168"/>
      <c r="LYG168"/>
      <c r="LYH168"/>
      <c r="LYI168"/>
      <c r="LYJ168"/>
      <c r="LYK168"/>
      <c r="LYL168"/>
      <c r="LYM168"/>
      <c r="LYN168"/>
      <c r="LYO168"/>
      <c r="LYP168"/>
      <c r="LYQ168"/>
      <c r="LYR168"/>
      <c r="LYS168"/>
      <c r="LYT168"/>
      <c r="LYU168"/>
      <c r="LYV168"/>
      <c r="LYW168"/>
      <c r="LYX168"/>
      <c r="LYY168"/>
      <c r="LYZ168"/>
      <c r="LZA168"/>
      <c r="LZB168"/>
      <c r="LZC168"/>
      <c r="LZD168"/>
      <c r="LZE168"/>
      <c r="LZF168"/>
      <c r="LZG168"/>
      <c r="LZH168"/>
      <c r="LZI168"/>
      <c r="LZJ168"/>
      <c r="LZK168"/>
      <c r="LZL168"/>
      <c r="LZM168"/>
      <c r="LZN168"/>
      <c r="LZO168"/>
      <c r="LZP168"/>
      <c r="LZQ168"/>
      <c r="LZR168"/>
      <c r="LZS168"/>
      <c r="LZT168"/>
      <c r="LZU168"/>
      <c r="LZV168"/>
      <c r="LZW168"/>
      <c r="LZX168"/>
      <c r="LZY168"/>
      <c r="LZZ168"/>
      <c r="MAA168"/>
      <c r="MAB168"/>
      <c r="MAC168"/>
      <c r="MAD168"/>
      <c r="MAE168"/>
      <c r="MAF168"/>
      <c r="MAG168"/>
      <c r="MAH168"/>
      <c r="MAI168"/>
      <c r="MAJ168"/>
      <c r="MAK168"/>
      <c r="MAL168"/>
      <c r="MAM168"/>
      <c r="MAN168"/>
      <c r="MAO168"/>
      <c r="MAP168"/>
      <c r="MAQ168"/>
      <c r="MAR168"/>
      <c r="MAS168"/>
      <c r="MAT168"/>
      <c r="MAU168"/>
      <c r="MAV168"/>
      <c r="MAW168"/>
      <c r="MAX168"/>
      <c r="MAY168"/>
      <c r="MAZ168"/>
      <c r="MBA168"/>
      <c r="MBB168"/>
      <c r="MBC168"/>
      <c r="MBD168"/>
      <c r="MBE168"/>
      <c r="MBF168"/>
      <c r="MBG168"/>
      <c r="MBH168"/>
      <c r="MBI168"/>
      <c r="MBJ168"/>
      <c r="MBK168"/>
      <c r="MBL168"/>
      <c r="MBM168"/>
      <c r="MBN168"/>
      <c r="MBO168"/>
      <c r="MBP168"/>
      <c r="MBQ168"/>
      <c r="MBR168"/>
      <c r="MBS168"/>
      <c r="MBT168"/>
      <c r="MBU168"/>
      <c r="MBV168"/>
      <c r="MBW168"/>
      <c r="MBX168"/>
      <c r="MBY168"/>
      <c r="MBZ168"/>
      <c r="MCA168"/>
      <c r="MCB168"/>
      <c r="MCC168"/>
      <c r="MCD168"/>
      <c r="MCE168"/>
      <c r="MCF168"/>
      <c r="MCG168"/>
      <c r="MCH168"/>
      <c r="MCI168"/>
      <c r="MCJ168"/>
      <c r="MCK168"/>
      <c r="MCL168"/>
      <c r="MCM168"/>
      <c r="MCN168"/>
      <c r="MCO168"/>
      <c r="MCP168"/>
      <c r="MCQ168"/>
      <c r="MCR168"/>
      <c r="MCS168"/>
      <c r="MCT168"/>
      <c r="MCU168"/>
      <c r="MCV168"/>
      <c r="MCW168"/>
      <c r="MCX168"/>
      <c r="MCY168"/>
      <c r="MCZ168"/>
      <c r="MDA168"/>
      <c r="MDB168"/>
      <c r="MDC168"/>
      <c r="MDD168"/>
      <c r="MDE168"/>
      <c r="MDF168"/>
      <c r="MDG168"/>
      <c r="MDH168"/>
      <c r="MDI168"/>
      <c r="MDJ168"/>
      <c r="MDK168"/>
      <c r="MDL168"/>
      <c r="MDM168"/>
      <c r="MDN168"/>
      <c r="MDO168"/>
      <c r="MDP168"/>
      <c r="MDQ168"/>
      <c r="MDR168"/>
      <c r="MDS168"/>
      <c r="MDT168"/>
      <c r="MDU168"/>
      <c r="MDV168"/>
      <c r="MDW168"/>
      <c r="MDX168"/>
      <c r="MDY168"/>
      <c r="MDZ168"/>
      <c r="MEA168"/>
      <c r="MEB168"/>
      <c r="MEC168"/>
      <c r="MED168"/>
      <c r="MEE168"/>
      <c r="MEF168"/>
      <c r="MEG168"/>
      <c r="MEH168"/>
      <c r="MEI168"/>
      <c r="MEJ168"/>
      <c r="MEK168"/>
      <c r="MEL168"/>
      <c r="MEM168"/>
      <c r="MEN168"/>
      <c r="MEO168"/>
      <c r="MEP168"/>
      <c r="MEQ168"/>
      <c r="MER168"/>
      <c r="MES168"/>
      <c r="MET168"/>
      <c r="MEU168"/>
      <c r="MEV168"/>
      <c r="MEW168"/>
      <c r="MEX168"/>
      <c r="MEY168"/>
      <c r="MEZ168"/>
      <c r="MFA168"/>
      <c r="MFB168"/>
      <c r="MFC168"/>
      <c r="MFD168"/>
      <c r="MFE168"/>
      <c r="MFF168"/>
      <c r="MFG168"/>
      <c r="MFH168"/>
      <c r="MFI168"/>
      <c r="MFJ168"/>
      <c r="MFK168"/>
      <c r="MFL168"/>
      <c r="MFM168"/>
      <c r="MFN168"/>
      <c r="MFO168"/>
      <c r="MFP168"/>
      <c r="MFQ168"/>
      <c r="MFR168"/>
      <c r="MFS168"/>
      <c r="MFT168"/>
      <c r="MFU168"/>
      <c r="MFV168"/>
      <c r="MFW168"/>
      <c r="MFX168"/>
      <c r="MFY168"/>
      <c r="MFZ168"/>
      <c r="MGA168"/>
      <c r="MGB168"/>
      <c r="MGC168"/>
      <c r="MGD168"/>
      <c r="MGE168"/>
      <c r="MGF168"/>
      <c r="MGG168"/>
      <c r="MGH168"/>
      <c r="MGI168"/>
      <c r="MGJ168"/>
      <c r="MGK168"/>
      <c r="MGL168"/>
      <c r="MGM168"/>
      <c r="MGN168"/>
      <c r="MGO168"/>
      <c r="MGP168"/>
      <c r="MGQ168"/>
      <c r="MGR168"/>
      <c r="MGS168"/>
      <c r="MGT168"/>
      <c r="MGU168"/>
      <c r="MGV168"/>
      <c r="MGW168"/>
      <c r="MGX168"/>
      <c r="MGY168"/>
      <c r="MGZ168"/>
      <c r="MHA168"/>
      <c r="MHB168"/>
      <c r="MHC168"/>
      <c r="MHD168"/>
      <c r="MHE168"/>
      <c r="MHF168"/>
      <c r="MHG168"/>
      <c r="MHH168"/>
      <c r="MHI168"/>
      <c r="MHJ168"/>
      <c r="MHK168"/>
      <c r="MHL168"/>
      <c r="MHM168"/>
      <c r="MHN168"/>
      <c r="MHO168"/>
      <c r="MHP168"/>
      <c r="MHQ168"/>
      <c r="MHR168"/>
      <c r="MHS168"/>
      <c r="MHT168"/>
      <c r="MHU168"/>
      <c r="MHV168"/>
      <c r="MHW168"/>
      <c r="MHX168"/>
      <c r="MHY168"/>
      <c r="MHZ168"/>
      <c r="MIA168"/>
      <c r="MIB168"/>
      <c r="MIC168"/>
      <c r="MID168"/>
      <c r="MIE168"/>
      <c r="MIF168"/>
      <c r="MIG168"/>
      <c r="MIH168"/>
      <c r="MII168"/>
      <c r="MIJ168"/>
      <c r="MIK168"/>
      <c r="MIL168"/>
      <c r="MIM168"/>
      <c r="MIN168"/>
      <c r="MIO168"/>
      <c r="MIP168"/>
      <c r="MIQ168"/>
      <c r="MIR168"/>
      <c r="MIS168"/>
      <c r="MIT168"/>
      <c r="MIU168"/>
      <c r="MIV168"/>
      <c r="MIW168"/>
      <c r="MIX168"/>
      <c r="MIY168"/>
      <c r="MIZ168"/>
      <c r="MJA168"/>
      <c r="MJB168"/>
      <c r="MJC168"/>
      <c r="MJD168"/>
      <c r="MJE168"/>
      <c r="MJF168"/>
      <c r="MJG168"/>
      <c r="MJH168"/>
      <c r="MJI168"/>
      <c r="MJJ168"/>
      <c r="MJK168"/>
      <c r="MJL168"/>
      <c r="MJM168"/>
      <c r="MJN168"/>
      <c r="MJO168"/>
      <c r="MJP168"/>
      <c r="MJQ168"/>
      <c r="MJR168"/>
      <c r="MJS168"/>
      <c r="MJT168"/>
      <c r="MJU168"/>
      <c r="MJV168"/>
      <c r="MJW168"/>
      <c r="MJX168"/>
      <c r="MJY168"/>
      <c r="MJZ168"/>
      <c r="MKA168"/>
      <c r="MKB168"/>
      <c r="MKC168"/>
      <c r="MKD168"/>
      <c r="MKE168"/>
      <c r="MKF168"/>
      <c r="MKG168"/>
      <c r="MKH168"/>
      <c r="MKI168"/>
      <c r="MKJ168"/>
      <c r="MKK168"/>
      <c r="MKL168"/>
      <c r="MKM168"/>
      <c r="MKN168"/>
      <c r="MKO168"/>
      <c r="MKP168"/>
      <c r="MKQ168"/>
      <c r="MKR168"/>
      <c r="MKS168"/>
      <c r="MKT168"/>
      <c r="MKU168"/>
      <c r="MKV168"/>
      <c r="MKW168"/>
      <c r="MKX168"/>
      <c r="MKY168"/>
      <c r="MKZ168"/>
      <c r="MLA168"/>
      <c r="MLB168"/>
      <c r="MLC168"/>
      <c r="MLD168"/>
      <c r="MLE168"/>
      <c r="MLF168"/>
      <c r="MLG168"/>
      <c r="MLH168"/>
      <c r="MLI168"/>
      <c r="MLJ168"/>
      <c r="MLK168"/>
      <c r="MLL168"/>
      <c r="MLM168"/>
      <c r="MLN168"/>
      <c r="MLO168"/>
      <c r="MLP168"/>
      <c r="MLQ168"/>
      <c r="MLR168"/>
      <c r="MLS168"/>
      <c r="MLT168"/>
      <c r="MLU168"/>
      <c r="MLV168"/>
      <c r="MLW168"/>
      <c r="MLX168"/>
      <c r="MLY168"/>
      <c r="MLZ168"/>
      <c r="MMA168"/>
      <c r="MMB168"/>
      <c r="MMC168"/>
      <c r="MMD168"/>
      <c r="MME168"/>
      <c r="MMF168"/>
      <c r="MMG168"/>
      <c r="MMH168"/>
      <c r="MMI168"/>
      <c r="MMJ168"/>
      <c r="MMK168"/>
      <c r="MML168"/>
      <c r="MMM168"/>
      <c r="MMN168"/>
      <c r="MMO168"/>
      <c r="MMP168"/>
      <c r="MMQ168"/>
      <c r="MMR168"/>
      <c r="MMS168"/>
      <c r="MMT168"/>
      <c r="MMU168"/>
      <c r="MMV168"/>
      <c r="MMW168"/>
      <c r="MMX168"/>
      <c r="MMY168"/>
      <c r="MMZ168"/>
      <c r="MNA168"/>
      <c r="MNB168"/>
      <c r="MNC168"/>
      <c r="MND168"/>
      <c r="MNE168"/>
      <c r="MNF168"/>
      <c r="MNG168"/>
      <c r="MNH168"/>
      <c r="MNI168"/>
      <c r="MNJ168"/>
      <c r="MNK168"/>
      <c r="MNL168"/>
      <c r="MNM168"/>
      <c r="MNN168"/>
      <c r="MNO168"/>
      <c r="MNP168"/>
      <c r="MNQ168"/>
      <c r="MNR168"/>
      <c r="MNS168"/>
      <c r="MNT168"/>
      <c r="MNU168"/>
      <c r="MNV168"/>
      <c r="MNW168"/>
      <c r="MNX168"/>
      <c r="MNY168"/>
      <c r="MNZ168"/>
      <c r="MOA168"/>
      <c r="MOB168"/>
      <c r="MOC168"/>
      <c r="MOD168"/>
      <c r="MOE168"/>
      <c r="MOF168"/>
      <c r="MOG168"/>
      <c r="MOH168"/>
      <c r="MOI168"/>
      <c r="MOJ168"/>
      <c r="MOK168"/>
      <c r="MOL168"/>
      <c r="MOM168"/>
      <c r="MON168"/>
      <c r="MOO168"/>
      <c r="MOP168"/>
      <c r="MOQ168"/>
      <c r="MOR168"/>
      <c r="MOS168"/>
      <c r="MOT168"/>
      <c r="MOU168"/>
      <c r="MOV168"/>
      <c r="MOW168"/>
      <c r="MOX168"/>
      <c r="MOY168"/>
      <c r="MOZ168"/>
      <c r="MPA168"/>
      <c r="MPB168"/>
      <c r="MPC168"/>
      <c r="MPD168"/>
      <c r="MPE168"/>
      <c r="MPF168"/>
      <c r="MPG168"/>
      <c r="MPH168"/>
      <c r="MPI168"/>
      <c r="MPJ168"/>
      <c r="MPK168"/>
      <c r="MPL168"/>
      <c r="MPM168"/>
      <c r="MPN168"/>
      <c r="MPO168"/>
      <c r="MPP168"/>
      <c r="MPQ168"/>
      <c r="MPR168"/>
      <c r="MPS168"/>
      <c r="MPT168"/>
      <c r="MPU168"/>
      <c r="MPV168"/>
      <c r="MPW168"/>
      <c r="MPX168"/>
      <c r="MPY168"/>
      <c r="MPZ168"/>
      <c r="MQA168"/>
      <c r="MQB168"/>
      <c r="MQC168"/>
      <c r="MQD168"/>
      <c r="MQE168"/>
      <c r="MQF168"/>
      <c r="MQG168"/>
      <c r="MQH168"/>
      <c r="MQI168"/>
      <c r="MQJ168"/>
      <c r="MQK168"/>
      <c r="MQL168"/>
      <c r="MQM168"/>
      <c r="MQN168"/>
      <c r="MQO168"/>
      <c r="MQP168"/>
      <c r="MQQ168"/>
      <c r="MQR168"/>
      <c r="MQS168"/>
      <c r="MQT168"/>
      <c r="MQU168"/>
      <c r="MQV168"/>
      <c r="MQW168"/>
      <c r="MQX168"/>
      <c r="MQY168"/>
      <c r="MQZ168"/>
      <c r="MRA168"/>
      <c r="MRB168"/>
      <c r="MRC168"/>
      <c r="MRD168"/>
      <c r="MRE168"/>
      <c r="MRF168"/>
      <c r="MRG168"/>
      <c r="MRH168"/>
      <c r="MRI168"/>
      <c r="MRJ168"/>
      <c r="MRK168"/>
      <c r="MRL168"/>
      <c r="MRM168"/>
      <c r="MRN168"/>
      <c r="MRO168"/>
      <c r="MRP168"/>
      <c r="MRQ168"/>
      <c r="MRR168"/>
      <c r="MRS168"/>
      <c r="MRT168"/>
      <c r="MRU168"/>
      <c r="MRV168"/>
      <c r="MRW168"/>
      <c r="MRX168"/>
      <c r="MRY168"/>
      <c r="MRZ168"/>
      <c r="MSA168"/>
      <c r="MSB168"/>
      <c r="MSC168"/>
      <c r="MSD168"/>
      <c r="MSE168"/>
      <c r="MSF168"/>
      <c r="MSG168"/>
      <c r="MSH168"/>
      <c r="MSI168"/>
      <c r="MSJ168"/>
      <c r="MSK168"/>
      <c r="MSL168"/>
      <c r="MSM168"/>
      <c r="MSN168"/>
      <c r="MSO168"/>
      <c r="MSP168"/>
      <c r="MSQ168"/>
      <c r="MSR168"/>
      <c r="MSS168"/>
      <c r="MST168"/>
      <c r="MSU168"/>
      <c r="MSV168"/>
      <c r="MSW168"/>
      <c r="MSX168"/>
      <c r="MSY168"/>
      <c r="MSZ168"/>
      <c r="MTA168"/>
      <c r="MTB168"/>
      <c r="MTC168"/>
      <c r="MTD168"/>
      <c r="MTE168"/>
      <c r="MTF168"/>
      <c r="MTG168"/>
      <c r="MTH168"/>
      <c r="MTI168"/>
      <c r="MTJ168"/>
      <c r="MTK168"/>
      <c r="MTL168"/>
      <c r="MTM168"/>
      <c r="MTN168"/>
      <c r="MTO168"/>
      <c r="MTP168"/>
      <c r="MTQ168"/>
      <c r="MTR168"/>
      <c r="MTS168"/>
      <c r="MTT168"/>
      <c r="MTU168"/>
      <c r="MTV168"/>
      <c r="MTW168"/>
      <c r="MTX168"/>
      <c r="MTY168"/>
      <c r="MTZ168"/>
      <c r="MUA168"/>
      <c r="MUB168"/>
      <c r="MUC168"/>
      <c r="MUD168"/>
      <c r="MUE168"/>
      <c r="MUF168"/>
      <c r="MUG168"/>
      <c r="MUH168"/>
      <c r="MUI168"/>
      <c r="MUJ168"/>
      <c r="MUK168"/>
      <c r="MUL168"/>
      <c r="MUM168"/>
      <c r="MUN168"/>
      <c r="MUO168"/>
      <c r="MUP168"/>
      <c r="MUQ168"/>
      <c r="MUR168"/>
      <c r="MUS168"/>
      <c r="MUT168"/>
      <c r="MUU168"/>
      <c r="MUV168"/>
      <c r="MUW168"/>
      <c r="MUX168"/>
      <c r="MUY168"/>
      <c r="MUZ168"/>
      <c r="MVA168"/>
      <c r="MVB168"/>
      <c r="MVC168"/>
      <c r="MVD168"/>
      <c r="MVE168"/>
      <c r="MVF168"/>
      <c r="MVG168"/>
      <c r="MVH168"/>
      <c r="MVI168"/>
      <c r="MVJ168"/>
      <c r="MVK168"/>
      <c r="MVL168"/>
      <c r="MVM168"/>
      <c r="MVN168"/>
      <c r="MVO168"/>
      <c r="MVP168"/>
      <c r="MVQ168"/>
      <c r="MVR168"/>
      <c r="MVS168"/>
      <c r="MVT168"/>
      <c r="MVU168"/>
      <c r="MVV168"/>
      <c r="MVW168"/>
      <c r="MVX168"/>
      <c r="MVY168"/>
      <c r="MVZ168"/>
      <c r="MWA168"/>
      <c r="MWB168"/>
      <c r="MWC168"/>
      <c r="MWD168"/>
      <c r="MWE168"/>
      <c r="MWF168"/>
      <c r="MWG168"/>
      <c r="MWH168"/>
      <c r="MWI168"/>
      <c r="MWJ168"/>
      <c r="MWK168"/>
      <c r="MWL168"/>
      <c r="MWM168"/>
      <c r="MWN168"/>
      <c r="MWO168"/>
      <c r="MWP168"/>
      <c r="MWQ168"/>
      <c r="MWR168"/>
      <c r="MWS168"/>
      <c r="MWT168"/>
      <c r="MWU168"/>
      <c r="MWV168"/>
      <c r="MWW168"/>
      <c r="MWX168"/>
      <c r="MWY168"/>
      <c r="MWZ168"/>
      <c r="MXA168"/>
      <c r="MXB168"/>
      <c r="MXC168"/>
      <c r="MXD168"/>
      <c r="MXE168"/>
      <c r="MXF168"/>
      <c r="MXG168"/>
      <c r="MXH168"/>
      <c r="MXI168"/>
      <c r="MXJ168"/>
      <c r="MXK168"/>
      <c r="MXL168"/>
      <c r="MXM168"/>
      <c r="MXN168"/>
      <c r="MXO168"/>
      <c r="MXP168"/>
      <c r="MXQ168"/>
      <c r="MXR168"/>
      <c r="MXS168"/>
      <c r="MXT168"/>
      <c r="MXU168"/>
      <c r="MXV168"/>
      <c r="MXW168"/>
      <c r="MXX168"/>
      <c r="MXY168"/>
      <c r="MXZ168"/>
      <c r="MYA168"/>
      <c r="MYB168"/>
      <c r="MYC168"/>
      <c r="MYD168"/>
      <c r="MYE168"/>
      <c r="MYF168"/>
      <c r="MYG168"/>
      <c r="MYH168"/>
      <c r="MYI168"/>
      <c r="MYJ168"/>
      <c r="MYK168"/>
      <c r="MYL168"/>
      <c r="MYM168"/>
      <c r="MYN168"/>
      <c r="MYO168"/>
      <c r="MYP168"/>
      <c r="MYQ168"/>
      <c r="MYR168"/>
      <c r="MYS168"/>
      <c r="MYT168"/>
      <c r="MYU168"/>
      <c r="MYV168"/>
      <c r="MYW168"/>
      <c r="MYX168"/>
      <c r="MYY168"/>
      <c r="MYZ168"/>
      <c r="MZA168"/>
      <c r="MZB168"/>
      <c r="MZC168"/>
      <c r="MZD168"/>
      <c r="MZE168"/>
      <c r="MZF168"/>
      <c r="MZG168"/>
      <c r="MZH168"/>
      <c r="MZI168"/>
      <c r="MZJ168"/>
      <c r="MZK168"/>
      <c r="MZL168"/>
      <c r="MZM168"/>
      <c r="MZN168"/>
      <c r="MZO168"/>
      <c r="MZP168"/>
      <c r="MZQ168"/>
      <c r="MZR168"/>
      <c r="MZS168"/>
      <c r="MZT168"/>
      <c r="MZU168"/>
      <c r="MZV168"/>
      <c r="MZW168"/>
      <c r="MZX168"/>
      <c r="MZY168"/>
      <c r="MZZ168"/>
      <c r="NAA168"/>
      <c r="NAB168"/>
      <c r="NAC168"/>
      <c r="NAD168"/>
      <c r="NAE168"/>
      <c r="NAF168"/>
      <c r="NAG168"/>
      <c r="NAH168"/>
      <c r="NAI168"/>
      <c r="NAJ168"/>
      <c r="NAK168"/>
      <c r="NAL168"/>
      <c r="NAM168"/>
      <c r="NAN168"/>
      <c r="NAO168"/>
      <c r="NAP168"/>
      <c r="NAQ168"/>
      <c r="NAR168"/>
      <c r="NAS168"/>
      <c r="NAT168"/>
      <c r="NAU168"/>
      <c r="NAV168"/>
      <c r="NAW168"/>
      <c r="NAX168"/>
      <c r="NAY168"/>
      <c r="NAZ168"/>
      <c r="NBA168"/>
      <c r="NBB168"/>
      <c r="NBC168"/>
      <c r="NBD168"/>
      <c r="NBE168"/>
      <c r="NBF168"/>
      <c r="NBG168"/>
      <c r="NBH168"/>
      <c r="NBI168"/>
      <c r="NBJ168"/>
      <c r="NBK168"/>
      <c r="NBL168"/>
      <c r="NBM168"/>
      <c r="NBN168"/>
      <c r="NBO168"/>
      <c r="NBP168"/>
      <c r="NBQ168"/>
      <c r="NBR168"/>
      <c r="NBS168"/>
      <c r="NBT168"/>
      <c r="NBU168"/>
      <c r="NBV168"/>
      <c r="NBW168"/>
      <c r="NBX168"/>
      <c r="NBY168"/>
      <c r="NBZ168"/>
      <c r="NCA168"/>
      <c r="NCB168"/>
      <c r="NCC168"/>
      <c r="NCD168"/>
      <c r="NCE168"/>
      <c r="NCF168"/>
      <c r="NCG168"/>
      <c r="NCH168"/>
      <c r="NCI168"/>
      <c r="NCJ168"/>
      <c r="NCK168"/>
      <c r="NCL168"/>
      <c r="NCM168"/>
      <c r="NCN168"/>
      <c r="NCO168"/>
      <c r="NCP168"/>
      <c r="NCQ168"/>
      <c r="NCR168"/>
      <c r="NCS168"/>
      <c r="NCT168"/>
      <c r="NCU168"/>
      <c r="NCV168"/>
      <c r="NCW168"/>
      <c r="NCX168"/>
      <c r="NCY168"/>
      <c r="NCZ168"/>
      <c r="NDA168"/>
      <c r="NDB168"/>
      <c r="NDC168"/>
      <c r="NDD168"/>
      <c r="NDE168"/>
      <c r="NDF168"/>
      <c r="NDG168"/>
      <c r="NDH168"/>
      <c r="NDI168"/>
      <c r="NDJ168"/>
      <c r="NDK168"/>
      <c r="NDL168"/>
      <c r="NDM168"/>
      <c r="NDN168"/>
      <c r="NDO168"/>
      <c r="NDP168"/>
      <c r="NDQ168"/>
      <c r="NDR168"/>
      <c r="NDS168"/>
      <c r="NDT168"/>
      <c r="NDU168"/>
      <c r="NDV168"/>
      <c r="NDW168"/>
      <c r="NDX168"/>
      <c r="NDY168"/>
      <c r="NDZ168"/>
      <c r="NEA168"/>
      <c r="NEB168"/>
      <c r="NEC168"/>
      <c r="NED168"/>
      <c r="NEE168"/>
      <c r="NEF168"/>
      <c r="NEG168"/>
      <c r="NEH168"/>
      <c r="NEI168"/>
      <c r="NEJ168"/>
      <c r="NEK168"/>
      <c r="NEL168"/>
      <c r="NEM168"/>
      <c r="NEN168"/>
      <c r="NEO168"/>
      <c r="NEP168"/>
      <c r="NEQ168"/>
      <c r="NER168"/>
      <c r="NES168"/>
      <c r="NET168"/>
      <c r="NEU168"/>
      <c r="NEV168"/>
      <c r="NEW168"/>
      <c r="NEX168"/>
      <c r="NEY168"/>
      <c r="NEZ168"/>
      <c r="NFA168"/>
      <c r="NFB168"/>
      <c r="NFC168"/>
      <c r="NFD168"/>
      <c r="NFE168"/>
      <c r="NFF168"/>
      <c r="NFG168"/>
      <c r="NFH168"/>
      <c r="NFI168"/>
      <c r="NFJ168"/>
      <c r="NFK168"/>
      <c r="NFL168"/>
      <c r="NFM168"/>
      <c r="NFN168"/>
      <c r="NFO168"/>
      <c r="NFP168"/>
      <c r="NFQ168"/>
      <c r="NFR168"/>
      <c r="NFS168"/>
      <c r="NFT168"/>
      <c r="NFU168"/>
      <c r="NFV168"/>
      <c r="NFW168"/>
      <c r="NFX168"/>
      <c r="NFY168"/>
      <c r="NFZ168"/>
      <c r="NGA168"/>
      <c r="NGB168"/>
      <c r="NGC168"/>
      <c r="NGD168"/>
      <c r="NGE168"/>
      <c r="NGF168"/>
      <c r="NGG168"/>
      <c r="NGH168"/>
      <c r="NGI168"/>
      <c r="NGJ168"/>
      <c r="NGK168"/>
      <c r="NGL168"/>
      <c r="NGM168"/>
      <c r="NGN168"/>
      <c r="NGO168"/>
      <c r="NGP168"/>
      <c r="NGQ168"/>
      <c r="NGR168"/>
      <c r="NGS168"/>
      <c r="NGT168"/>
      <c r="NGU168"/>
      <c r="NGV168"/>
      <c r="NGW168"/>
      <c r="NGX168"/>
      <c r="NGY168"/>
      <c r="NGZ168"/>
      <c r="NHA168"/>
      <c r="NHB168"/>
      <c r="NHC168"/>
      <c r="NHD168"/>
      <c r="NHE168"/>
      <c r="NHF168"/>
      <c r="NHG168"/>
      <c r="NHH168"/>
      <c r="NHI168"/>
      <c r="NHJ168"/>
      <c r="NHK168"/>
      <c r="NHL168"/>
      <c r="NHM168"/>
      <c r="NHN168"/>
      <c r="NHO168"/>
      <c r="NHP168"/>
      <c r="NHQ168"/>
      <c r="NHR168"/>
      <c r="NHS168"/>
      <c r="NHT168"/>
      <c r="NHU168"/>
      <c r="NHV168"/>
      <c r="NHW168"/>
      <c r="NHX168"/>
      <c r="NHY168"/>
      <c r="NHZ168"/>
      <c r="NIA168"/>
      <c r="NIB168"/>
      <c r="NIC168"/>
      <c r="NID168"/>
      <c r="NIE168"/>
      <c r="NIF168"/>
      <c r="NIG168"/>
      <c r="NIH168"/>
      <c r="NII168"/>
      <c r="NIJ168"/>
      <c r="NIK168"/>
      <c r="NIL168"/>
      <c r="NIM168"/>
      <c r="NIN168"/>
      <c r="NIO168"/>
      <c r="NIP168"/>
      <c r="NIQ168"/>
      <c r="NIR168"/>
      <c r="NIS168"/>
      <c r="NIT168"/>
      <c r="NIU168"/>
      <c r="NIV168"/>
      <c r="NIW168"/>
      <c r="NIX168"/>
      <c r="NIY168"/>
      <c r="NIZ168"/>
      <c r="NJA168"/>
      <c r="NJB168"/>
      <c r="NJC168"/>
      <c r="NJD168"/>
      <c r="NJE168"/>
      <c r="NJF168"/>
      <c r="NJG168"/>
      <c r="NJH168"/>
      <c r="NJI168"/>
      <c r="NJJ168"/>
      <c r="NJK168"/>
      <c r="NJL168"/>
      <c r="NJM168"/>
      <c r="NJN168"/>
      <c r="NJO168"/>
      <c r="NJP168"/>
      <c r="NJQ168"/>
      <c r="NJR168"/>
      <c r="NJS168"/>
      <c r="NJT168"/>
      <c r="NJU168"/>
      <c r="NJV168"/>
      <c r="NJW168"/>
      <c r="NJX168"/>
      <c r="NJY168"/>
      <c r="NJZ168"/>
      <c r="NKA168"/>
      <c r="NKB168"/>
      <c r="NKC168"/>
      <c r="NKD168"/>
      <c r="NKE168"/>
      <c r="NKF168"/>
      <c r="NKG168"/>
      <c r="NKH168"/>
      <c r="NKI168"/>
      <c r="NKJ168"/>
      <c r="NKK168"/>
      <c r="NKL168"/>
      <c r="NKM168"/>
      <c r="NKN168"/>
      <c r="NKO168"/>
      <c r="NKP168"/>
      <c r="NKQ168"/>
      <c r="NKR168"/>
      <c r="NKS168"/>
      <c r="NKT168"/>
      <c r="NKU168"/>
      <c r="NKV168"/>
      <c r="NKW168"/>
      <c r="NKX168"/>
      <c r="NKY168"/>
      <c r="NKZ168"/>
      <c r="NLA168"/>
      <c r="NLB168"/>
      <c r="NLC168"/>
      <c r="NLD168"/>
      <c r="NLE168"/>
      <c r="NLF168"/>
      <c r="NLG168"/>
      <c r="NLH168"/>
      <c r="NLI168"/>
      <c r="NLJ168"/>
      <c r="NLK168"/>
      <c r="NLL168"/>
      <c r="NLM168"/>
      <c r="NLN168"/>
      <c r="NLO168"/>
      <c r="NLP168"/>
      <c r="NLQ168"/>
      <c r="NLR168"/>
      <c r="NLS168"/>
      <c r="NLT168"/>
      <c r="NLU168"/>
      <c r="NLV168"/>
      <c r="NLW168"/>
      <c r="NLX168"/>
      <c r="NLY168"/>
      <c r="NLZ168"/>
      <c r="NMA168"/>
      <c r="NMB168"/>
      <c r="NMC168"/>
      <c r="NMD168"/>
      <c r="NME168"/>
      <c r="NMF168"/>
      <c r="NMG168"/>
      <c r="NMH168"/>
      <c r="NMI168"/>
      <c r="NMJ168"/>
      <c r="NMK168"/>
      <c r="NML168"/>
      <c r="NMM168"/>
      <c r="NMN168"/>
      <c r="NMO168"/>
      <c r="NMP168"/>
      <c r="NMQ168"/>
      <c r="NMR168"/>
      <c r="NMS168"/>
      <c r="NMT168"/>
      <c r="NMU168"/>
      <c r="NMV168"/>
      <c r="NMW168"/>
      <c r="NMX168"/>
      <c r="NMY168"/>
      <c r="NMZ168"/>
      <c r="NNA168"/>
      <c r="NNB168"/>
      <c r="NNC168"/>
      <c r="NND168"/>
      <c r="NNE168"/>
      <c r="NNF168"/>
      <c r="NNG168"/>
      <c r="NNH168"/>
      <c r="NNI168"/>
      <c r="NNJ168"/>
      <c r="NNK168"/>
      <c r="NNL168"/>
      <c r="NNM168"/>
      <c r="NNN168"/>
      <c r="NNO168"/>
      <c r="NNP168"/>
      <c r="NNQ168"/>
      <c r="NNR168"/>
      <c r="NNS168"/>
      <c r="NNT168"/>
      <c r="NNU168"/>
      <c r="NNV168"/>
      <c r="NNW168"/>
      <c r="NNX168"/>
      <c r="NNY168"/>
      <c r="NNZ168"/>
      <c r="NOA168"/>
      <c r="NOB168"/>
      <c r="NOC168"/>
      <c r="NOD168"/>
      <c r="NOE168"/>
      <c r="NOF168"/>
      <c r="NOG168"/>
      <c r="NOH168"/>
      <c r="NOI168"/>
      <c r="NOJ168"/>
      <c r="NOK168"/>
      <c r="NOL168"/>
      <c r="NOM168"/>
      <c r="NON168"/>
      <c r="NOO168"/>
      <c r="NOP168"/>
      <c r="NOQ168"/>
      <c r="NOR168"/>
      <c r="NOS168"/>
      <c r="NOT168"/>
      <c r="NOU168"/>
      <c r="NOV168"/>
      <c r="NOW168"/>
      <c r="NOX168"/>
      <c r="NOY168"/>
      <c r="NOZ168"/>
      <c r="NPA168"/>
      <c r="NPB168"/>
      <c r="NPC168"/>
      <c r="NPD168"/>
      <c r="NPE168"/>
      <c r="NPF168"/>
      <c r="NPG168"/>
      <c r="NPH168"/>
      <c r="NPI168"/>
      <c r="NPJ168"/>
      <c r="NPK168"/>
      <c r="NPL168"/>
      <c r="NPM168"/>
      <c r="NPN168"/>
      <c r="NPO168"/>
      <c r="NPP168"/>
      <c r="NPQ168"/>
      <c r="NPR168"/>
      <c r="NPS168"/>
      <c r="NPT168"/>
      <c r="NPU168"/>
      <c r="NPV168"/>
      <c r="NPW168"/>
      <c r="NPX168"/>
      <c r="NPY168"/>
      <c r="NPZ168"/>
      <c r="NQA168"/>
      <c r="NQB168"/>
      <c r="NQC168"/>
      <c r="NQD168"/>
      <c r="NQE168"/>
      <c r="NQF168"/>
      <c r="NQG168"/>
      <c r="NQH168"/>
      <c r="NQI168"/>
      <c r="NQJ168"/>
      <c r="NQK168"/>
      <c r="NQL168"/>
      <c r="NQM168"/>
      <c r="NQN168"/>
      <c r="NQO168"/>
      <c r="NQP168"/>
      <c r="NQQ168"/>
      <c r="NQR168"/>
      <c r="NQS168"/>
      <c r="NQT168"/>
      <c r="NQU168"/>
      <c r="NQV168"/>
      <c r="NQW168"/>
      <c r="NQX168"/>
      <c r="NQY168"/>
      <c r="NQZ168"/>
      <c r="NRA168"/>
      <c r="NRB168"/>
      <c r="NRC168"/>
      <c r="NRD168"/>
      <c r="NRE168"/>
      <c r="NRF168"/>
      <c r="NRG168"/>
      <c r="NRH168"/>
      <c r="NRI168"/>
      <c r="NRJ168"/>
      <c r="NRK168"/>
      <c r="NRL168"/>
      <c r="NRM168"/>
      <c r="NRN168"/>
      <c r="NRO168"/>
      <c r="NRP168"/>
      <c r="NRQ168"/>
      <c r="NRR168"/>
      <c r="NRS168"/>
      <c r="NRT168"/>
      <c r="NRU168"/>
      <c r="NRV168"/>
      <c r="NRW168"/>
      <c r="NRX168"/>
      <c r="NRY168"/>
      <c r="NRZ168"/>
      <c r="NSA168"/>
      <c r="NSB168"/>
      <c r="NSC168"/>
      <c r="NSD168"/>
      <c r="NSE168"/>
      <c r="NSF168"/>
      <c r="NSG168"/>
      <c r="NSH168"/>
      <c r="NSI168"/>
      <c r="NSJ168"/>
      <c r="NSK168"/>
      <c r="NSL168"/>
      <c r="NSM168"/>
      <c r="NSN168"/>
      <c r="NSO168"/>
      <c r="NSP168"/>
      <c r="NSQ168"/>
      <c r="NSR168"/>
      <c r="NSS168"/>
      <c r="NST168"/>
      <c r="NSU168"/>
      <c r="NSV168"/>
      <c r="NSW168"/>
      <c r="NSX168"/>
      <c r="NSY168"/>
      <c r="NSZ168"/>
      <c r="NTA168"/>
      <c r="NTB168"/>
      <c r="NTC168"/>
      <c r="NTD168"/>
      <c r="NTE168"/>
      <c r="NTF168"/>
      <c r="NTG168"/>
      <c r="NTH168"/>
      <c r="NTI168"/>
      <c r="NTJ168"/>
      <c r="NTK168"/>
      <c r="NTL168"/>
      <c r="NTM168"/>
      <c r="NTN168"/>
      <c r="NTO168"/>
      <c r="NTP168"/>
      <c r="NTQ168"/>
      <c r="NTR168"/>
      <c r="NTS168"/>
      <c r="NTT168"/>
      <c r="NTU168"/>
      <c r="NTV168"/>
      <c r="NTW168"/>
      <c r="NTX168"/>
      <c r="NTY168"/>
      <c r="NTZ168"/>
      <c r="NUA168"/>
      <c r="NUB168"/>
      <c r="NUC168"/>
      <c r="NUD168"/>
      <c r="NUE168"/>
      <c r="NUF168"/>
      <c r="NUG168"/>
      <c r="NUH168"/>
      <c r="NUI168"/>
      <c r="NUJ168"/>
      <c r="NUK168"/>
      <c r="NUL168"/>
      <c r="NUM168"/>
      <c r="NUN168"/>
      <c r="NUO168"/>
      <c r="NUP168"/>
      <c r="NUQ168"/>
      <c r="NUR168"/>
      <c r="NUS168"/>
      <c r="NUT168"/>
      <c r="NUU168"/>
      <c r="NUV168"/>
      <c r="NUW168"/>
      <c r="NUX168"/>
      <c r="NUY168"/>
      <c r="NUZ168"/>
      <c r="NVA168"/>
      <c r="NVB168"/>
      <c r="NVC168"/>
      <c r="NVD168"/>
      <c r="NVE168"/>
      <c r="NVF168"/>
      <c r="NVG168"/>
      <c r="NVH168"/>
      <c r="NVI168"/>
      <c r="NVJ168"/>
      <c r="NVK168"/>
      <c r="NVL168"/>
      <c r="NVM168"/>
      <c r="NVN168"/>
      <c r="NVO168"/>
      <c r="NVP168"/>
      <c r="NVQ168"/>
      <c r="NVR168"/>
      <c r="NVS168"/>
      <c r="NVT168"/>
      <c r="NVU168"/>
      <c r="NVV168"/>
      <c r="NVW168"/>
      <c r="NVX168"/>
      <c r="NVY168"/>
      <c r="NVZ168"/>
      <c r="NWA168"/>
      <c r="NWB168"/>
      <c r="NWC168"/>
      <c r="NWD168"/>
      <c r="NWE168"/>
      <c r="NWF168"/>
      <c r="NWG168"/>
      <c r="NWH168"/>
      <c r="NWI168"/>
      <c r="NWJ168"/>
      <c r="NWK168"/>
      <c r="NWL168"/>
      <c r="NWM168"/>
      <c r="NWN168"/>
      <c r="NWO168"/>
      <c r="NWP168"/>
      <c r="NWQ168"/>
      <c r="NWR168"/>
      <c r="NWS168"/>
      <c r="NWT168"/>
      <c r="NWU168"/>
      <c r="NWV168"/>
      <c r="NWW168"/>
      <c r="NWX168"/>
      <c r="NWY168"/>
      <c r="NWZ168"/>
      <c r="NXA168"/>
      <c r="NXB168"/>
      <c r="NXC168"/>
      <c r="NXD168"/>
      <c r="NXE168"/>
      <c r="NXF168"/>
      <c r="NXG168"/>
      <c r="NXH168"/>
      <c r="NXI168"/>
      <c r="NXJ168"/>
      <c r="NXK168"/>
      <c r="NXL168"/>
      <c r="NXM168"/>
      <c r="NXN168"/>
      <c r="NXO168"/>
      <c r="NXP168"/>
      <c r="NXQ168"/>
      <c r="NXR168"/>
      <c r="NXS168"/>
      <c r="NXT168"/>
      <c r="NXU168"/>
      <c r="NXV168"/>
      <c r="NXW168"/>
      <c r="NXX168"/>
      <c r="NXY168"/>
      <c r="NXZ168"/>
      <c r="NYA168"/>
      <c r="NYB168"/>
      <c r="NYC168"/>
      <c r="NYD168"/>
      <c r="NYE168"/>
      <c r="NYF168"/>
      <c r="NYG168"/>
      <c r="NYH168"/>
      <c r="NYI168"/>
      <c r="NYJ168"/>
      <c r="NYK168"/>
      <c r="NYL168"/>
      <c r="NYM168"/>
      <c r="NYN168"/>
      <c r="NYO168"/>
      <c r="NYP168"/>
      <c r="NYQ168"/>
      <c r="NYR168"/>
      <c r="NYS168"/>
      <c r="NYT168"/>
      <c r="NYU168"/>
      <c r="NYV168"/>
      <c r="NYW168"/>
      <c r="NYX168"/>
      <c r="NYY168"/>
      <c r="NYZ168"/>
      <c r="NZA168"/>
      <c r="NZB168"/>
      <c r="NZC168"/>
      <c r="NZD168"/>
      <c r="NZE168"/>
      <c r="NZF168"/>
      <c r="NZG168"/>
      <c r="NZH168"/>
      <c r="NZI168"/>
      <c r="NZJ168"/>
      <c r="NZK168"/>
      <c r="NZL168"/>
      <c r="NZM168"/>
      <c r="NZN168"/>
      <c r="NZO168"/>
      <c r="NZP168"/>
      <c r="NZQ168"/>
      <c r="NZR168"/>
      <c r="NZS168"/>
      <c r="NZT168"/>
      <c r="NZU168"/>
      <c r="NZV168"/>
      <c r="NZW168"/>
      <c r="NZX168"/>
      <c r="NZY168"/>
      <c r="NZZ168"/>
      <c r="OAA168"/>
      <c r="OAB168"/>
      <c r="OAC168"/>
      <c r="OAD168"/>
      <c r="OAE168"/>
      <c r="OAF168"/>
      <c r="OAG168"/>
      <c r="OAH168"/>
      <c r="OAI168"/>
      <c r="OAJ168"/>
      <c r="OAK168"/>
      <c r="OAL168"/>
      <c r="OAM168"/>
      <c r="OAN168"/>
      <c r="OAO168"/>
      <c r="OAP168"/>
      <c r="OAQ168"/>
      <c r="OAR168"/>
      <c r="OAS168"/>
      <c r="OAT168"/>
      <c r="OAU168"/>
      <c r="OAV168"/>
      <c r="OAW168"/>
      <c r="OAX168"/>
      <c r="OAY168"/>
      <c r="OAZ168"/>
      <c r="OBA168"/>
      <c r="OBB168"/>
      <c r="OBC168"/>
      <c r="OBD168"/>
      <c r="OBE168"/>
      <c r="OBF168"/>
      <c r="OBG168"/>
      <c r="OBH168"/>
      <c r="OBI168"/>
      <c r="OBJ168"/>
      <c r="OBK168"/>
      <c r="OBL168"/>
      <c r="OBM168"/>
      <c r="OBN168"/>
      <c r="OBO168"/>
      <c r="OBP168"/>
      <c r="OBQ168"/>
      <c r="OBR168"/>
      <c r="OBS168"/>
      <c r="OBT168"/>
      <c r="OBU168"/>
      <c r="OBV168"/>
      <c r="OBW168"/>
      <c r="OBX168"/>
      <c r="OBY168"/>
      <c r="OBZ168"/>
      <c r="OCA168"/>
      <c r="OCB168"/>
      <c r="OCC168"/>
      <c r="OCD168"/>
      <c r="OCE168"/>
      <c r="OCF168"/>
      <c r="OCG168"/>
      <c r="OCH168"/>
      <c r="OCI168"/>
      <c r="OCJ168"/>
      <c r="OCK168"/>
      <c r="OCL168"/>
      <c r="OCM168"/>
      <c r="OCN168"/>
      <c r="OCO168"/>
      <c r="OCP168"/>
      <c r="OCQ168"/>
      <c r="OCR168"/>
      <c r="OCS168"/>
      <c r="OCT168"/>
      <c r="OCU168"/>
      <c r="OCV168"/>
      <c r="OCW168"/>
      <c r="OCX168"/>
      <c r="OCY168"/>
      <c r="OCZ168"/>
      <c r="ODA168"/>
      <c r="ODB168"/>
      <c r="ODC168"/>
      <c r="ODD168"/>
      <c r="ODE168"/>
      <c r="ODF168"/>
      <c r="ODG168"/>
      <c r="ODH168"/>
      <c r="ODI168"/>
      <c r="ODJ168"/>
      <c r="ODK168"/>
      <c r="ODL168"/>
      <c r="ODM168"/>
      <c r="ODN168"/>
      <c r="ODO168"/>
      <c r="ODP168"/>
      <c r="ODQ168"/>
      <c r="ODR168"/>
      <c r="ODS168"/>
      <c r="ODT168"/>
      <c r="ODU168"/>
      <c r="ODV168"/>
      <c r="ODW168"/>
      <c r="ODX168"/>
      <c r="ODY168"/>
      <c r="ODZ168"/>
      <c r="OEA168"/>
      <c r="OEB168"/>
      <c r="OEC168"/>
      <c r="OED168"/>
      <c r="OEE168"/>
      <c r="OEF168"/>
      <c r="OEG168"/>
      <c r="OEH168"/>
      <c r="OEI168"/>
      <c r="OEJ168"/>
      <c r="OEK168"/>
      <c r="OEL168"/>
      <c r="OEM168"/>
      <c r="OEN168"/>
      <c r="OEO168"/>
      <c r="OEP168"/>
      <c r="OEQ168"/>
      <c r="OER168"/>
      <c r="OES168"/>
      <c r="OET168"/>
      <c r="OEU168"/>
      <c r="OEV168"/>
      <c r="OEW168"/>
      <c r="OEX168"/>
      <c r="OEY168"/>
      <c r="OEZ168"/>
      <c r="OFA168"/>
      <c r="OFB168"/>
      <c r="OFC168"/>
      <c r="OFD168"/>
      <c r="OFE168"/>
      <c r="OFF168"/>
      <c r="OFG168"/>
      <c r="OFH168"/>
      <c r="OFI168"/>
      <c r="OFJ168"/>
      <c r="OFK168"/>
      <c r="OFL168"/>
      <c r="OFM168"/>
      <c r="OFN168"/>
      <c r="OFO168"/>
      <c r="OFP168"/>
      <c r="OFQ168"/>
      <c r="OFR168"/>
      <c r="OFS168"/>
      <c r="OFT168"/>
      <c r="OFU168"/>
      <c r="OFV168"/>
      <c r="OFW168"/>
      <c r="OFX168"/>
      <c r="OFY168"/>
      <c r="OFZ168"/>
      <c r="OGA168"/>
      <c r="OGB168"/>
      <c r="OGC168"/>
      <c r="OGD168"/>
      <c r="OGE168"/>
      <c r="OGF168"/>
      <c r="OGG168"/>
      <c r="OGH168"/>
      <c r="OGI168"/>
      <c r="OGJ168"/>
      <c r="OGK168"/>
      <c r="OGL168"/>
      <c r="OGM168"/>
      <c r="OGN168"/>
      <c r="OGO168"/>
      <c r="OGP168"/>
      <c r="OGQ168"/>
      <c r="OGR168"/>
      <c r="OGS168"/>
      <c r="OGT168"/>
      <c r="OGU168"/>
      <c r="OGV168"/>
      <c r="OGW168"/>
      <c r="OGX168"/>
      <c r="OGY168"/>
      <c r="OGZ168"/>
      <c r="OHA168"/>
      <c r="OHB168"/>
      <c r="OHC168"/>
      <c r="OHD168"/>
      <c r="OHE168"/>
      <c r="OHF168"/>
      <c r="OHG168"/>
      <c r="OHH168"/>
      <c r="OHI168"/>
      <c r="OHJ168"/>
      <c r="OHK168"/>
      <c r="OHL168"/>
      <c r="OHM168"/>
      <c r="OHN168"/>
      <c r="OHO168"/>
      <c r="OHP168"/>
      <c r="OHQ168"/>
      <c r="OHR168"/>
      <c r="OHS168"/>
      <c r="OHT168"/>
      <c r="OHU168"/>
      <c r="OHV168"/>
      <c r="OHW168"/>
      <c r="OHX168"/>
      <c r="OHY168"/>
      <c r="OHZ168"/>
      <c r="OIA168"/>
      <c r="OIB168"/>
      <c r="OIC168"/>
      <c r="OID168"/>
      <c r="OIE168"/>
      <c r="OIF168"/>
      <c r="OIG168"/>
      <c r="OIH168"/>
      <c r="OII168"/>
      <c r="OIJ168"/>
      <c r="OIK168"/>
      <c r="OIL168"/>
      <c r="OIM168"/>
      <c r="OIN168"/>
      <c r="OIO168"/>
      <c r="OIP168"/>
      <c r="OIQ168"/>
      <c r="OIR168"/>
      <c r="OIS168"/>
      <c r="OIT168"/>
      <c r="OIU168"/>
      <c r="OIV168"/>
      <c r="OIW168"/>
      <c r="OIX168"/>
      <c r="OIY168"/>
      <c r="OIZ168"/>
      <c r="OJA168"/>
      <c r="OJB168"/>
      <c r="OJC168"/>
      <c r="OJD168"/>
      <c r="OJE168"/>
      <c r="OJF168"/>
      <c r="OJG168"/>
      <c r="OJH168"/>
      <c r="OJI168"/>
      <c r="OJJ168"/>
      <c r="OJK168"/>
      <c r="OJL168"/>
      <c r="OJM168"/>
      <c r="OJN168"/>
      <c r="OJO168"/>
      <c r="OJP168"/>
      <c r="OJQ168"/>
      <c r="OJR168"/>
      <c r="OJS168"/>
      <c r="OJT168"/>
      <c r="OJU168"/>
      <c r="OJV168"/>
      <c r="OJW168"/>
      <c r="OJX168"/>
      <c r="OJY168"/>
      <c r="OJZ168"/>
      <c r="OKA168"/>
      <c r="OKB168"/>
      <c r="OKC168"/>
      <c r="OKD168"/>
      <c r="OKE168"/>
      <c r="OKF168"/>
      <c r="OKG168"/>
      <c r="OKH168"/>
      <c r="OKI168"/>
      <c r="OKJ168"/>
      <c r="OKK168"/>
      <c r="OKL168"/>
      <c r="OKM168"/>
      <c r="OKN168"/>
      <c r="OKO168"/>
      <c r="OKP168"/>
      <c r="OKQ168"/>
      <c r="OKR168"/>
      <c r="OKS168"/>
      <c r="OKT168"/>
      <c r="OKU168"/>
      <c r="OKV168"/>
      <c r="OKW168"/>
      <c r="OKX168"/>
      <c r="OKY168"/>
      <c r="OKZ168"/>
      <c r="OLA168"/>
      <c r="OLB168"/>
      <c r="OLC168"/>
      <c r="OLD168"/>
      <c r="OLE168"/>
      <c r="OLF168"/>
      <c r="OLG168"/>
      <c r="OLH168"/>
      <c r="OLI168"/>
      <c r="OLJ168"/>
      <c r="OLK168"/>
      <c r="OLL168"/>
      <c r="OLM168"/>
      <c r="OLN168"/>
      <c r="OLO168"/>
      <c r="OLP168"/>
      <c r="OLQ168"/>
      <c r="OLR168"/>
      <c r="OLS168"/>
      <c r="OLT168"/>
      <c r="OLU168"/>
      <c r="OLV168"/>
      <c r="OLW168"/>
      <c r="OLX168"/>
      <c r="OLY168"/>
      <c r="OLZ168"/>
      <c r="OMA168"/>
      <c r="OMB168"/>
      <c r="OMC168"/>
      <c r="OMD168"/>
      <c r="OME168"/>
      <c r="OMF168"/>
      <c r="OMG168"/>
      <c r="OMH168"/>
      <c r="OMI168"/>
      <c r="OMJ168"/>
      <c r="OMK168"/>
      <c r="OML168"/>
      <c r="OMM168"/>
      <c r="OMN168"/>
      <c r="OMO168"/>
      <c r="OMP168"/>
      <c r="OMQ168"/>
      <c r="OMR168"/>
      <c r="OMS168"/>
      <c r="OMT168"/>
      <c r="OMU168"/>
      <c r="OMV168"/>
      <c r="OMW168"/>
      <c r="OMX168"/>
      <c r="OMY168"/>
      <c r="OMZ168"/>
      <c r="ONA168"/>
      <c r="ONB168"/>
      <c r="ONC168"/>
      <c r="OND168"/>
      <c r="ONE168"/>
      <c r="ONF168"/>
      <c r="ONG168"/>
      <c r="ONH168"/>
      <c r="ONI168"/>
      <c r="ONJ168"/>
      <c r="ONK168"/>
      <c r="ONL168"/>
      <c r="ONM168"/>
      <c r="ONN168"/>
      <c r="ONO168"/>
      <c r="ONP168"/>
      <c r="ONQ168"/>
      <c r="ONR168"/>
      <c r="ONS168"/>
      <c r="ONT168"/>
      <c r="ONU168"/>
      <c r="ONV168"/>
      <c r="ONW168"/>
      <c r="ONX168"/>
      <c r="ONY168"/>
      <c r="ONZ168"/>
      <c r="OOA168"/>
      <c r="OOB168"/>
      <c r="OOC168"/>
      <c r="OOD168"/>
      <c r="OOE168"/>
      <c r="OOF168"/>
      <c r="OOG168"/>
      <c r="OOH168"/>
      <c r="OOI168"/>
      <c r="OOJ168"/>
      <c r="OOK168"/>
      <c r="OOL168"/>
      <c r="OOM168"/>
      <c r="OON168"/>
      <c r="OOO168"/>
      <c r="OOP168"/>
      <c r="OOQ168"/>
      <c r="OOR168"/>
      <c r="OOS168"/>
      <c r="OOT168"/>
      <c r="OOU168"/>
      <c r="OOV168"/>
      <c r="OOW168"/>
      <c r="OOX168"/>
      <c r="OOY168"/>
      <c r="OOZ168"/>
      <c r="OPA168"/>
      <c r="OPB168"/>
      <c r="OPC168"/>
      <c r="OPD168"/>
      <c r="OPE168"/>
      <c r="OPF168"/>
      <c r="OPG168"/>
      <c r="OPH168"/>
      <c r="OPI168"/>
      <c r="OPJ168"/>
      <c r="OPK168"/>
      <c r="OPL168"/>
      <c r="OPM168"/>
      <c r="OPN168"/>
      <c r="OPO168"/>
      <c r="OPP168"/>
      <c r="OPQ168"/>
      <c r="OPR168"/>
      <c r="OPS168"/>
      <c r="OPT168"/>
      <c r="OPU168"/>
      <c r="OPV168"/>
      <c r="OPW168"/>
      <c r="OPX168"/>
      <c r="OPY168"/>
      <c r="OPZ168"/>
      <c r="OQA168"/>
      <c r="OQB168"/>
      <c r="OQC168"/>
      <c r="OQD168"/>
      <c r="OQE168"/>
      <c r="OQF168"/>
      <c r="OQG168"/>
      <c r="OQH168"/>
      <c r="OQI168"/>
      <c r="OQJ168"/>
      <c r="OQK168"/>
      <c r="OQL168"/>
      <c r="OQM168"/>
      <c r="OQN168"/>
      <c r="OQO168"/>
      <c r="OQP168"/>
      <c r="OQQ168"/>
      <c r="OQR168"/>
      <c r="OQS168"/>
      <c r="OQT168"/>
      <c r="OQU168"/>
      <c r="OQV168"/>
      <c r="OQW168"/>
      <c r="OQX168"/>
      <c r="OQY168"/>
      <c r="OQZ168"/>
      <c r="ORA168"/>
      <c r="ORB168"/>
      <c r="ORC168"/>
      <c r="ORD168"/>
      <c r="ORE168"/>
      <c r="ORF168"/>
      <c r="ORG168"/>
      <c r="ORH168"/>
      <c r="ORI168"/>
      <c r="ORJ168"/>
      <c r="ORK168"/>
      <c r="ORL168"/>
      <c r="ORM168"/>
      <c r="ORN168"/>
      <c r="ORO168"/>
      <c r="ORP168"/>
      <c r="ORQ168"/>
      <c r="ORR168"/>
      <c r="ORS168"/>
      <c r="ORT168"/>
      <c r="ORU168"/>
      <c r="ORV168"/>
      <c r="ORW168"/>
      <c r="ORX168"/>
      <c r="ORY168"/>
      <c r="ORZ168"/>
      <c r="OSA168"/>
      <c r="OSB168"/>
      <c r="OSC168"/>
      <c r="OSD168"/>
      <c r="OSE168"/>
      <c r="OSF168"/>
      <c r="OSG168"/>
      <c r="OSH168"/>
      <c r="OSI168"/>
      <c r="OSJ168"/>
      <c r="OSK168"/>
      <c r="OSL168"/>
      <c r="OSM168"/>
      <c r="OSN168"/>
      <c r="OSO168"/>
      <c r="OSP168"/>
      <c r="OSQ168"/>
      <c r="OSR168"/>
      <c r="OSS168"/>
      <c r="OST168"/>
      <c r="OSU168"/>
      <c r="OSV168"/>
      <c r="OSW168"/>
      <c r="OSX168"/>
      <c r="OSY168"/>
      <c r="OSZ168"/>
      <c r="OTA168"/>
      <c r="OTB168"/>
      <c r="OTC168"/>
      <c r="OTD168"/>
      <c r="OTE168"/>
      <c r="OTF168"/>
      <c r="OTG168"/>
      <c r="OTH168"/>
      <c r="OTI168"/>
      <c r="OTJ168"/>
      <c r="OTK168"/>
      <c r="OTL168"/>
      <c r="OTM168"/>
      <c r="OTN168"/>
      <c r="OTO168"/>
      <c r="OTP168"/>
      <c r="OTQ168"/>
      <c r="OTR168"/>
      <c r="OTS168"/>
      <c r="OTT168"/>
      <c r="OTU168"/>
      <c r="OTV168"/>
      <c r="OTW168"/>
      <c r="OTX168"/>
      <c r="OTY168"/>
      <c r="OTZ168"/>
      <c r="OUA168"/>
      <c r="OUB168"/>
      <c r="OUC168"/>
      <c r="OUD168"/>
      <c r="OUE168"/>
      <c r="OUF168"/>
      <c r="OUG168"/>
      <c r="OUH168"/>
      <c r="OUI168"/>
      <c r="OUJ168"/>
      <c r="OUK168"/>
      <c r="OUL168"/>
      <c r="OUM168"/>
      <c r="OUN168"/>
      <c r="OUO168"/>
      <c r="OUP168"/>
      <c r="OUQ168"/>
      <c r="OUR168"/>
      <c r="OUS168"/>
      <c r="OUT168"/>
      <c r="OUU168"/>
      <c r="OUV168"/>
      <c r="OUW168"/>
      <c r="OUX168"/>
      <c r="OUY168"/>
      <c r="OUZ168"/>
      <c r="OVA168"/>
      <c r="OVB168"/>
      <c r="OVC168"/>
      <c r="OVD168"/>
      <c r="OVE168"/>
      <c r="OVF168"/>
      <c r="OVG168"/>
      <c r="OVH168"/>
      <c r="OVI168"/>
      <c r="OVJ168"/>
      <c r="OVK168"/>
      <c r="OVL168"/>
      <c r="OVM168"/>
      <c r="OVN168"/>
      <c r="OVO168"/>
      <c r="OVP168"/>
      <c r="OVQ168"/>
      <c r="OVR168"/>
      <c r="OVS168"/>
      <c r="OVT168"/>
      <c r="OVU168"/>
      <c r="OVV168"/>
      <c r="OVW168"/>
      <c r="OVX168"/>
      <c r="OVY168"/>
      <c r="OVZ168"/>
      <c r="OWA168"/>
      <c r="OWB168"/>
      <c r="OWC168"/>
      <c r="OWD168"/>
      <c r="OWE168"/>
      <c r="OWF168"/>
      <c r="OWG168"/>
      <c r="OWH168"/>
      <c r="OWI168"/>
      <c r="OWJ168"/>
      <c r="OWK168"/>
      <c r="OWL168"/>
      <c r="OWM168"/>
      <c r="OWN168"/>
      <c r="OWO168"/>
      <c r="OWP168"/>
      <c r="OWQ168"/>
      <c r="OWR168"/>
      <c r="OWS168"/>
      <c r="OWT168"/>
      <c r="OWU168"/>
      <c r="OWV168"/>
      <c r="OWW168"/>
      <c r="OWX168"/>
      <c r="OWY168"/>
      <c r="OWZ168"/>
      <c r="OXA168"/>
      <c r="OXB168"/>
      <c r="OXC168"/>
      <c r="OXD168"/>
      <c r="OXE168"/>
      <c r="OXF168"/>
      <c r="OXG168"/>
      <c r="OXH168"/>
      <c r="OXI168"/>
      <c r="OXJ168"/>
      <c r="OXK168"/>
      <c r="OXL168"/>
      <c r="OXM168"/>
      <c r="OXN168"/>
      <c r="OXO168"/>
      <c r="OXP168"/>
      <c r="OXQ168"/>
      <c r="OXR168"/>
      <c r="OXS168"/>
      <c r="OXT168"/>
      <c r="OXU168"/>
      <c r="OXV168"/>
      <c r="OXW168"/>
      <c r="OXX168"/>
      <c r="OXY168"/>
      <c r="OXZ168"/>
      <c r="OYA168"/>
      <c r="OYB168"/>
      <c r="OYC168"/>
      <c r="OYD168"/>
      <c r="OYE168"/>
      <c r="OYF168"/>
      <c r="OYG168"/>
      <c r="OYH168"/>
      <c r="OYI168"/>
      <c r="OYJ168"/>
      <c r="OYK168"/>
      <c r="OYL168"/>
      <c r="OYM168"/>
      <c r="OYN168"/>
      <c r="OYO168"/>
      <c r="OYP168"/>
      <c r="OYQ168"/>
      <c r="OYR168"/>
      <c r="OYS168"/>
      <c r="OYT168"/>
      <c r="OYU168"/>
      <c r="OYV168"/>
      <c r="OYW168"/>
      <c r="OYX168"/>
      <c r="OYY168"/>
      <c r="OYZ168"/>
      <c r="OZA168"/>
      <c r="OZB168"/>
      <c r="OZC168"/>
      <c r="OZD168"/>
      <c r="OZE168"/>
      <c r="OZF168"/>
      <c r="OZG168"/>
      <c r="OZH168"/>
      <c r="OZI168"/>
      <c r="OZJ168"/>
      <c r="OZK168"/>
      <c r="OZL168"/>
      <c r="OZM168"/>
      <c r="OZN168"/>
      <c r="OZO168"/>
      <c r="OZP168"/>
      <c r="OZQ168"/>
      <c r="OZR168"/>
      <c r="OZS168"/>
      <c r="OZT168"/>
      <c r="OZU168"/>
      <c r="OZV168"/>
      <c r="OZW168"/>
      <c r="OZX168"/>
      <c r="OZY168"/>
      <c r="OZZ168"/>
      <c r="PAA168"/>
      <c r="PAB168"/>
      <c r="PAC168"/>
      <c r="PAD168"/>
      <c r="PAE168"/>
      <c r="PAF168"/>
      <c r="PAG168"/>
      <c r="PAH168"/>
      <c r="PAI168"/>
      <c r="PAJ168"/>
      <c r="PAK168"/>
      <c r="PAL168"/>
      <c r="PAM168"/>
      <c r="PAN168"/>
      <c r="PAO168"/>
      <c r="PAP168"/>
      <c r="PAQ168"/>
      <c r="PAR168"/>
      <c r="PAS168"/>
      <c r="PAT168"/>
      <c r="PAU168"/>
      <c r="PAV168"/>
      <c r="PAW168"/>
      <c r="PAX168"/>
      <c r="PAY168"/>
      <c r="PAZ168"/>
      <c r="PBA168"/>
      <c r="PBB168"/>
      <c r="PBC168"/>
      <c r="PBD168"/>
      <c r="PBE168"/>
      <c r="PBF168"/>
      <c r="PBG168"/>
      <c r="PBH168"/>
      <c r="PBI168"/>
      <c r="PBJ168"/>
      <c r="PBK168"/>
      <c r="PBL168"/>
      <c r="PBM168"/>
      <c r="PBN168"/>
      <c r="PBO168"/>
      <c r="PBP168"/>
      <c r="PBQ168"/>
      <c r="PBR168"/>
      <c r="PBS168"/>
      <c r="PBT168"/>
      <c r="PBU168"/>
      <c r="PBV168"/>
      <c r="PBW168"/>
      <c r="PBX168"/>
      <c r="PBY168"/>
      <c r="PBZ168"/>
      <c r="PCA168"/>
      <c r="PCB168"/>
      <c r="PCC168"/>
      <c r="PCD168"/>
      <c r="PCE168"/>
      <c r="PCF168"/>
      <c r="PCG168"/>
      <c r="PCH168"/>
      <c r="PCI168"/>
      <c r="PCJ168"/>
      <c r="PCK168"/>
      <c r="PCL168"/>
      <c r="PCM168"/>
      <c r="PCN168"/>
      <c r="PCO168"/>
      <c r="PCP168"/>
      <c r="PCQ168"/>
      <c r="PCR168"/>
      <c r="PCS168"/>
      <c r="PCT168"/>
      <c r="PCU168"/>
      <c r="PCV168"/>
      <c r="PCW168"/>
      <c r="PCX168"/>
      <c r="PCY168"/>
      <c r="PCZ168"/>
      <c r="PDA168"/>
      <c r="PDB168"/>
      <c r="PDC168"/>
      <c r="PDD168"/>
      <c r="PDE168"/>
      <c r="PDF168"/>
      <c r="PDG168"/>
      <c r="PDH168"/>
      <c r="PDI168"/>
      <c r="PDJ168"/>
      <c r="PDK168"/>
      <c r="PDL168"/>
      <c r="PDM168"/>
      <c r="PDN168"/>
      <c r="PDO168"/>
      <c r="PDP168"/>
      <c r="PDQ168"/>
      <c r="PDR168"/>
      <c r="PDS168"/>
      <c r="PDT168"/>
      <c r="PDU168"/>
      <c r="PDV168"/>
      <c r="PDW168"/>
      <c r="PDX168"/>
      <c r="PDY168"/>
      <c r="PDZ168"/>
      <c r="PEA168"/>
      <c r="PEB168"/>
      <c r="PEC168"/>
      <c r="PED168"/>
      <c r="PEE168"/>
      <c r="PEF168"/>
      <c r="PEG168"/>
      <c r="PEH168"/>
      <c r="PEI168"/>
      <c r="PEJ168"/>
      <c r="PEK168"/>
      <c r="PEL168"/>
      <c r="PEM168"/>
      <c r="PEN168"/>
      <c r="PEO168"/>
      <c r="PEP168"/>
      <c r="PEQ168"/>
      <c r="PER168"/>
      <c r="PES168"/>
      <c r="PET168"/>
      <c r="PEU168"/>
      <c r="PEV168"/>
      <c r="PEW168"/>
      <c r="PEX168"/>
      <c r="PEY168"/>
      <c r="PEZ168"/>
      <c r="PFA168"/>
      <c r="PFB168"/>
      <c r="PFC168"/>
      <c r="PFD168"/>
      <c r="PFE168"/>
      <c r="PFF168"/>
      <c r="PFG168"/>
      <c r="PFH168"/>
      <c r="PFI168"/>
      <c r="PFJ168"/>
      <c r="PFK168"/>
      <c r="PFL168"/>
      <c r="PFM168"/>
      <c r="PFN168"/>
      <c r="PFO168"/>
      <c r="PFP168"/>
      <c r="PFQ168"/>
      <c r="PFR168"/>
      <c r="PFS168"/>
      <c r="PFT168"/>
      <c r="PFU168"/>
      <c r="PFV168"/>
      <c r="PFW168"/>
      <c r="PFX168"/>
      <c r="PFY168"/>
      <c r="PFZ168"/>
      <c r="PGA168"/>
      <c r="PGB168"/>
      <c r="PGC168"/>
      <c r="PGD168"/>
      <c r="PGE168"/>
      <c r="PGF168"/>
      <c r="PGG168"/>
      <c r="PGH168"/>
      <c r="PGI168"/>
      <c r="PGJ168"/>
      <c r="PGK168"/>
      <c r="PGL168"/>
      <c r="PGM168"/>
      <c r="PGN168"/>
      <c r="PGO168"/>
      <c r="PGP168"/>
      <c r="PGQ168"/>
      <c r="PGR168"/>
      <c r="PGS168"/>
      <c r="PGT168"/>
      <c r="PGU168"/>
      <c r="PGV168"/>
      <c r="PGW168"/>
      <c r="PGX168"/>
      <c r="PGY168"/>
      <c r="PGZ168"/>
      <c r="PHA168"/>
      <c r="PHB168"/>
      <c r="PHC168"/>
      <c r="PHD168"/>
      <c r="PHE168"/>
      <c r="PHF168"/>
      <c r="PHG168"/>
      <c r="PHH168"/>
      <c r="PHI168"/>
      <c r="PHJ168"/>
      <c r="PHK168"/>
      <c r="PHL168"/>
      <c r="PHM168"/>
      <c r="PHN168"/>
      <c r="PHO168"/>
      <c r="PHP168"/>
      <c r="PHQ168"/>
      <c r="PHR168"/>
      <c r="PHS168"/>
      <c r="PHT168"/>
      <c r="PHU168"/>
      <c r="PHV168"/>
      <c r="PHW168"/>
      <c r="PHX168"/>
      <c r="PHY168"/>
      <c r="PHZ168"/>
      <c r="PIA168"/>
      <c r="PIB168"/>
      <c r="PIC168"/>
      <c r="PID168"/>
      <c r="PIE168"/>
      <c r="PIF168"/>
      <c r="PIG168"/>
      <c r="PIH168"/>
      <c r="PII168"/>
      <c r="PIJ168"/>
      <c r="PIK168"/>
      <c r="PIL168"/>
      <c r="PIM168"/>
      <c r="PIN168"/>
      <c r="PIO168"/>
      <c r="PIP168"/>
      <c r="PIQ168"/>
      <c r="PIR168"/>
      <c r="PIS168"/>
      <c r="PIT168"/>
      <c r="PIU168"/>
      <c r="PIV168"/>
      <c r="PIW168"/>
      <c r="PIX168"/>
      <c r="PIY168"/>
      <c r="PIZ168"/>
      <c r="PJA168"/>
      <c r="PJB168"/>
      <c r="PJC168"/>
      <c r="PJD168"/>
      <c r="PJE168"/>
      <c r="PJF168"/>
      <c r="PJG168"/>
      <c r="PJH168"/>
      <c r="PJI168"/>
      <c r="PJJ168"/>
      <c r="PJK168"/>
      <c r="PJL168"/>
      <c r="PJM168"/>
      <c r="PJN168"/>
      <c r="PJO168"/>
      <c r="PJP168"/>
      <c r="PJQ168"/>
      <c r="PJR168"/>
      <c r="PJS168"/>
      <c r="PJT168"/>
      <c r="PJU168"/>
      <c r="PJV168"/>
      <c r="PJW168"/>
      <c r="PJX168"/>
      <c r="PJY168"/>
      <c r="PJZ168"/>
      <c r="PKA168"/>
      <c r="PKB168"/>
      <c r="PKC168"/>
      <c r="PKD168"/>
      <c r="PKE168"/>
      <c r="PKF168"/>
      <c r="PKG168"/>
      <c r="PKH168"/>
      <c r="PKI168"/>
      <c r="PKJ168"/>
      <c r="PKK168"/>
      <c r="PKL168"/>
      <c r="PKM168"/>
      <c r="PKN168"/>
      <c r="PKO168"/>
      <c r="PKP168"/>
      <c r="PKQ168"/>
      <c r="PKR168"/>
      <c r="PKS168"/>
      <c r="PKT168"/>
      <c r="PKU168"/>
      <c r="PKV168"/>
      <c r="PKW168"/>
      <c r="PKX168"/>
      <c r="PKY168"/>
      <c r="PKZ168"/>
      <c r="PLA168"/>
      <c r="PLB168"/>
      <c r="PLC168"/>
      <c r="PLD168"/>
      <c r="PLE168"/>
      <c r="PLF168"/>
      <c r="PLG168"/>
      <c r="PLH168"/>
      <c r="PLI168"/>
      <c r="PLJ168"/>
      <c r="PLK168"/>
      <c r="PLL168"/>
      <c r="PLM168"/>
      <c r="PLN168"/>
      <c r="PLO168"/>
      <c r="PLP168"/>
      <c r="PLQ168"/>
      <c r="PLR168"/>
      <c r="PLS168"/>
      <c r="PLT168"/>
      <c r="PLU168"/>
      <c r="PLV168"/>
      <c r="PLW168"/>
      <c r="PLX168"/>
      <c r="PLY168"/>
      <c r="PLZ168"/>
      <c r="PMA168"/>
      <c r="PMB168"/>
      <c r="PMC168"/>
      <c r="PMD168"/>
      <c r="PME168"/>
      <c r="PMF168"/>
      <c r="PMG168"/>
      <c r="PMH168"/>
      <c r="PMI168"/>
      <c r="PMJ168"/>
      <c r="PMK168"/>
      <c r="PML168"/>
      <c r="PMM168"/>
      <c r="PMN168"/>
      <c r="PMO168"/>
      <c r="PMP168"/>
      <c r="PMQ168"/>
      <c r="PMR168"/>
      <c r="PMS168"/>
      <c r="PMT168"/>
      <c r="PMU168"/>
      <c r="PMV168"/>
      <c r="PMW168"/>
      <c r="PMX168"/>
      <c r="PMY168"/>
      <c r="PMZ168"/>
      <c r="PNA168"/>
      <c r="PNB168"/>
      <c r="PNC168"/>
      <c r="PND168"/>
      <c r="PNE168"/>
      <c r="PNF168"/>
      <c r="PNG168"/>
      <c r="PNH168"/>
      <c r="PNI168"/>
      <c r="PNJ168"/>
      <c r="PNK168"/>
      <c r="PNL168"/>
      <c r="PNM168"/>
      <c r="PNN168"/>
      <c r="PNO168"/>
      <c r="PNP168"/>
      <c r="PNQ168"/>
      <c r="PNR168"/>
      <c r="PNS168"/>
      <c r="PNT168"/>
      <c r="PNU168"/>
      <c r="PNV168"/>
      <c r="PNW168"/>
      <c r="PNX168"/>
      <c r="PNY168"/>
      <c r="PNZ168"/>
      <c r="POA168"/>
      <c r="POB168"/>
      <c r="POC168"/>
      <c r="POD168"/>
      <c r="POE168"/>
      <c r="POF168"/>
      <c r="POG168"/>
      <c r="POH168"/>
      <c r="POI168"/>
      <c r="POJ168"/>
      <c r="POK168"/>
      <c r="POL168"/>
      <c r="POM168"/>
      <c r="PON168"/>
      <c r="POO168"/>
      <c r="POP168"/>
      <c r="POQ168"/>
      <c r="POR168"/>
      <c r="POS168"/>
      <c r="POT168"/>
      <c r="POU168"/>
      <c r="POV168"/>
      <c r="POW168"/>
      <c r="POX168"/>
      <c r="POY168"/>
      <c r="POZ168"/>
      <c r="PPA168"/>
      <c r="PPB168"/>
      <c r="PPC168"/>
      <c r="PPD168"/>
      <c r="PPE168"/>
      <c r="PPF168"/>
      <c r="PPG168"/>
      <c r="PPH168"/>
      <c r="PPI168"/>
      <c r="PPJ168"/>
      <c r="PPK168"/>
      <c r="PPL168"/>
      <c r="PPM168"/>
      <c r="PPN168"/>
      <c r="PPO168"/>
      <c r="PPP168"/>
      <c r="PPQ168"/>
      <c r="PPR168"/>
      <c r="PPS168"/>
      <c r="PPT168"/>
      <c r="PPU168"/>
      <c r="PPV168"/>
      <c r="PPW168"/>
      <c r="PPX168"/>
      <c r="PPY168"/>
      <c r="PPZ168"/>
      <c r="PQA168"/>
      <c r="PQB168"/>
      <c r="PQC168"/>
      <c r="PQD168"/>
      <c r="PQE168"/>
      <c r="PQF168"/>
      <c r="PQG168"/>
      <c r="PQH168"/>
      <c r="PQI168"/>
      <c r="PQJ168"/>
      <c r="PQK168"/>
      <c r="PQL168"/>
      <c r="PQM168"/>
      <c r="PQN168"/>
      <c r="PQO168"/>
      <c r="PQP168"/>
      <c r="PQQ168"/>
      <c r="PQR168"/>
      <c r="PQS168"/>
      <c r="PQT168"/>
      <c r="PQU168"/>
      <c r="PQV168"/>
      <c r="PQW168"/>
      <c r="PQX168"/>
      <c r="PQY168"/>
      <c r="PQZ168"/>
      <c r="PRA168"/>
      <c r="PRB168"/>
      <c r="PRC168"/>
      <c r="PRD168"/>
      <c r="PRE168"/>
      <c r="PRF168"/>
      <c r="PRG168"/>
      <c r="PRH168"/>
      <c r="PRI168"/>
      <c r="PRJ168"/>
      <c r="PRK168"/>
      <c r="PRL168"/>
      <c r="PRM168"/>
      <c r="PRN168"/>
      <c r="PRO168"/>
      <c r="PRP168"/>
      <c r="PRQ168"/>
      <c r="PRR168"/>
      <c r="PRS168"/>
      <c r="PRT168"/>
      <c r="PRU168"/>
      <c r="PRV168"/>
      <c r="PRW168"/>
      <c r="PRX168"/>
      <c r="PRY168"/>
      <c r="PRZ168"/>
      <c r="PSA168"/>
      <c r="PSB168"/>
      <c r="PSC168"/>
      <c r="PSD168"/>
      <c r="PSE168"/>
      <c r="PSF168"/>
      <c r="PSG168"/>
      <c r="PSH168"/>
      <c r="PSI168"/>
      <c r="PSJ168"/>
      <c r="PSK168"/>
      <c r="PSL168"/>
      <c r="PSM168"/>
      <c r="PSN168"/>
      <c r="PSO168"/>
      <c r="PSP168"/>
      <c r="PSQ168"/>
      <c r="PSR168"/>
      <c r="PSS168"/>
      <c r="PST168"/>
      <c r="PSU168"/>
      <c r="PSV168"/>
      <c r="PSW168"/>
      <c r="PSX168"/>
      <c r="PSY168"/>
      <c r="PSZ168"/>
      <c r="PTA168"/>
      <c r="PTB168"/>
      <c r="PTC168"/>
      <c r="PTD168"/>
      <c r="PTE168"/>
      <c r="PTF168"/>
      <c r="PTG168"/>
      <c r="PTH168"/>
      <c r="PTI168"/>
      <c r="PTJ168"/>
      <c r="PTK168"/>
      <c r="PTL168"/>
      <c r="PTM168"/>
      <c r="PTN168"/>
      <c r="PTO168"/>
      <c r="PTP168"/>
      <c r="PTQ168"/>
      <c r="PTR168"/>
      <c r="PTS168"/>
      <c r="PTT168"/>
      <c r="PTU168"/>
      <c r="PTV168"/>
      <c r="PTW168"/>
      <c r="PTX168"/>
      <c r="PTY168"/>
      <c r="PTZ168"/>
      <c r="PUA168"/>
      <c r="PUB168"/>
      <c r="PUC168"/>
      <c r="PUD168"/>
      <c r="PUE168"/>
      <c r="PUF168"/>
      <c r="PUG168"/>
      <c r="PUH168"/>
      <c r="PUI168"/>
      <c r="PUJ168"/>
      <c r="PUK168"/>
      <c r="PUL168"/>
      <c r="PUM168"/>
      <c r="PUN168"/>
      <c r="PUO168"/>
      <c r="PUP168"/>
      <c r="PUQ168"/>
      <c r="PUR168"/>
      <c r="PUS168"/>
      <c r="PUT168"/>
      <c r="PUU168"/>
      <c r="PUV168"/>
      <c r="PUW168"/>
      <c r="PUX168"/>
      <c r="PUY168"/>
      <c r="PUZ168"/>
      <c r="PVA168"/>
      <c r="PVB168"/>
      <c r="PVC168"/>
      <c r="PVD168"/>
      <c r="PVE168"/>
      <c r="PVF168"/>
      <c r="PVG168"/>
      <c r="PVH168"/>
      <c r="PVI168"/>
      <c r="PVJ168"/>
      <c r="PVK168"/>
      <c r="PVL168"/>
      <c r="PVM168"/>
      <c r="PVN168"/>
      <c r="PVO168"/>
      <c r="PVP168"/>
      <c r="PVQ168"/>
      <c r="PVR168"/>
      <c r="PVS168"/>
      <c r="PVT168"/>
      <c r="PVU168"/>
      <c r="PVV168"/>
      <c r="PVW168"/>
      <c r="PVX168"/>
      <c r="PVY168"/>
      <c r="PVZ168"/>
      <c r="PWA168"/>
      <c r="PWB168"/>
      <c r="PWC168"/>
      <c r="PWD168"/>
      <c r="PWE168"/>
      <c r="PWF168"/>
      <c r="PWG168"/>
      <c r="PWH168"/>
      <c r="PWI168"/>
      <c r="PWJ168"/>
      <c r="PWK168"/>
      <c r="PWL168"/>
      <c r="PWM168"/>
      <c r="PWN168"/>
      <c r="PWO168"/>
      <c r="PWP168"/>
      <c r="PWQ168"/>
      <c r="PWR168"/>
      <c r="PWS168"/>
      <c r="PWT168"/>
      <c r="PWU168"/>
      <c r="PWV168"/>
      <c r="PWW168"/>
      <c r="PWX168"/>
      <c r="PWY168"/>
      <c r="PWZ168"/>
      <c r="PXA168"/>
      <c r="PXB168"/>
      <c r="PXC168"/>
      <c r="PXD168"/>
      <c r="PXE168"/>
      <c r="PXF168"/>
      <c r="PXG168"/>
      <c r="PXH168"/>
      <c r="PXI168"/>
      <c r="PXJ168"/>
      <c r="PXK168"/>
      <c r="PXL168"/>
      <c r="PXM168"/>
      <c r="PXN168"/>
      <c r="PXO168"/>
      <c r="PXP168"/>
      <c r="PXQ168"/>
      <c r="PXR168"/>
      <c r="PXS168"/>
      <c r="PXT168"/>
      <c r="PXU168"/>
      <c r="PXV168"/>
      <c r="PXW168"/>
      <c r="PXX168"/>
      <c r="PXY168"/>
      <c r="PXZ168"/>
      <c r="PYA168"/>
      <c r="PYB168"/>
      <c r="PYC168"/>
      <c r="PYD168"/>
      <c r="PYE168"/>
      <c r="PYF168"/>
      <c r="PYG168"/>
      <c r="PYH168"/>
      <c r="PYI168"/>
      <c r="PYJ168"/>
      <c r="PYK168"/>
      <c r="PYL168"/>
      <c r="PYM168"/>
      <c r="PYN168"/>
      <c r="PYO168"/>
      <c r="PYP168"/>
      <c r="PYQ168"/>
      <c r="PYR168"/>
      <c r="PYS168"/>
      <c r="PYT168"/>
      <c r="PYU168"/>
      <c r="PYV168"/>
      <c r="PYW168"/>
      <c r="PYX168"/>
      <c r="PYY168"/>
      <c r="PYZ168"/>
      <c r="PZA168"/>
      <c r="PZB168"/>
      <c r="PZC168"/>
      <c r="PZD168"/>
      <c r="PZE168"/>
      <c r="PZF168"/>
      <c r="PZG168"/>
      <c r="PZH168"/>
      <c r="PZI168"/>
      <c r="PZJ168"/>
      <c r="PZK168"/>
      <c r="PZL168"/>
      <c r="PZM168"/>
      <c r="PZN168"/>
      <c r="PZO168"/>
      <c r="PZP168"/>
      <c r="PZQ168"/>
      <c r="PZR168"/>
      <c r="PZS168"/>
      <c r="PZT168"/>
      <c r="PZU168"/>
      <c r="PZV168"/>
      <c r="PZW168"/>
      <c r="PZX168"/>
      <c r="PZY168"/>
      <c r="PZZ168"/>
      <c r="QAA168"/>
      <c r="QAB168"/>
      <c r="QAC168"/>
      <c r="QAD168"/>
      <c r="QAE168"/>
      <c r="QAF168"/>
      <c r="QAG168"/>
      <c r="QAH168"/>
      <c r="QAI168"/>
      <c r="QAJ168"/>
      <c r="QAK168"/>
      <c r="QAL168"/>
      <c r="QAM168"/>
      <c r="QAN168"/>
      <c r="QAO168"/>
      <c r="QAP168"/>
      <c r="QAQ168"/>
      <c r="QAR168"/>
      <c r="QAS168"/>
      <c r="QAT168"/>
      <c r="QAU168"/>
      <c r="QAV168"/>
      <c r="QAW168"/>
      <c r="QAX168"/>
      <c r="QAY168"/>
      <c r="QAZ168"/>
      <c r="QBA168"/>
      <c r="QBB168"/>
      <c r="QBC168"/>
      <c r="QBD168"/>
      <c r="QBE168"/>
      <c r="QBF168"/>
      <c r="QBG168"/>
      <c r="QBH168"/>
      <c r="QBI168"/>
      <c r="QBJ168"/>
      <c r="QBK168"/>
      <c r="QBL168"/>
      <c r="QBM168"/>
      <c r="QBN168"/>
      <c r="QBO168"/>
      <c r="QBP168"/>
      <c r="QBQ168"/>
      <c r="QBR168"/>
      <c r="QBS168"/>
      <c r="QBT168"/>
      <c r="QBU168"/>
      <c r="QBV168"/>
      <c r="QBW168"/>
      <c r="QBX168"/>
      <c r="QBY168"/>
      <c r="QBZ168"/>
      <c r="QCA168"/>
      <c r="QCB168"/>
      <c r="QCC168"/>
      <c r="QCD168"/>
      <c r="QCE168"/>
      <c r="QCF168"/>
      <c r="QCG168"/>
      <c r="QCH168"/>
      <c r="QCI168"/>
      <c r="QCJ168"/>
      <c r="QCK168"/>
      <c r="QCL168"/>
      <c r="QCM168"/>
      <c r="QCN168"/>
      <c r="QCO168"/>
      <c r="QCP168"/>
      <c r="QCQ168"/>
      <c r="QCR168"/>
      <c r="QCS168"/>
      <c r="QCT168"/>
      <c r="QCU168"/>
      <c r="QCV168"/>
      <c r="QCW168"/>
      <c r="QCX168"/>
      <c r="QCY168"/>
      <c r="QCZ168"/>
      <c r="QDA168"/>
      <c r="QDB168"/>
      <c r="QDC168"/>
      <c r="QDD168"/>
      <c r="QDE168"/>
      <c r="QDF168"/>
      <c r="QDG168"/>
      <c r="QDH168"/>
      <c r="QDI168"/>
      <c r="QDJ168"/>
      <c r="QDK168"/>
      <c r="QDL168"/>
      <c r="QDM168"/>
      <c r="QDN168"/>
      <c r="QDO168"/>
      <c r="QDP168"/>
      <c r="QDQ168"/>
      <c r="QDR168"/>
      <c r="QDS168"/>
      <c r="QDT168"/>
      <c r="QDU168"/>
      <c r="QDV168"/>
      <c r="QDW168"/>
      <c r="QDX168"/>
      <c r="QDY168"/>
      <c r="QDZ168"/>
      <c r="QEA168"/>
      <c r="QEB168"/>
      <c r="QEC168"/>
      <c r="QED168"/>
      <c r="QEE168"/>
      <c r="QEF168"/>
      <c r="QEG168"/>
      <c r="QEH168"/>
      <c r="QEI168"/>
      <c r="QEJ168"/>
      <c r="QEK168"/>
      <c r="QEL168"/>
      <c r="QEM168"/>
      <c r="QEN168"/>
      <c r="QEO168"/>
      <c r="QEP168"/>
      <c r="QEQ168"/>
      <c r="QER168"/>
      <c r="QES168"/>
      <c r="QET168"/>
      <c r="QEU168"/>
      <c r="QEV168"/>
      <c r="QEW168"/>
      <c r="QEX168"/>
      <c r="QEY168"/>
      <c r="QEZ168"/>
      <c r="QFA168"/>
      <c r="QFB168"/>
      <c r="QFC168"/>
      <c r="QFD168"/>
      <c r="QFE168"/>
      <c r="QFF168"/>
      <c r="QFG168"/>
      <c r="QFH168"/>
      <c r="QFI168"/>
      <c r="QFJ168"/>
      <c r="QFK168"/>
      <c r="QFL168"/>
      <c r="QFM168"/>
      <c r="QFN168"/>
      <c r="QFO168"/>
      <c r="QFP168"/>
      <c r="QFQ168"/>
      <c r="QFR168"/>
      <c r="QFS168"/>
      <c r="QFT168"/>
      <c r="QFU168"/>
      <c r="QFV168"/>
      <c r="QFW168"/>
      <c r="QFX168"/>
      <c r="QFY168"/>
      <c r="QFZ168"/>
      <c r="QGA168"/>
      <c r="QGB168"/>
      <c r="QGC168"/>
      <c r="QGD168"/>
      <c r="QGE168"/>
      <c r="QGF168"/>
      <c r="QGG168"/>
      <c r="QGH168"/>
      <c r="QGI168"/>
      <c r="QGJ168"/>
      <c r="QGK168"/>
      <c r="QGL168"/>
      <c r="QGM168"/>
      <c r="QGN168"/>
      <c r="QGO168"/>
      <c r="QGP168"/>
      <c r="QGQ168"/>
      <c r="QGR168"/>
      <c r="QGS168"/>
      <c r="QGT168"/>
      <c r="QGU168"/>
      <c r="QGV168"/>
      <c r="QGW168"/>
      <c r="QGX168"/>
      <c r="QGY168"/>
      <c r="QGZ168"/>
      <c r="QHA168"/>
      <c r="QHB168"/>
      <c r="QHC168"/>
      <c r="QHD168"/>
      <c r="QHE168"/>
      <c r="QHF168"/>
      <c r="QHG168"/>
      <c r="QHH168"/>
      <c r="QHI168"/>
      <c r="QHJ168"/>
      <c r="QHK168"/>
      <c r="QHL168"/>
      <c r="QHM168"/>
      <c r="QHN168"/>
      <c r="QHO168"/>
      <c r="QHP168"/>
      <c r="QHQ168"/>
      <c r="QHR168"/>
      <c r="QHS168"/>
      <c r="QHT168"/>
      <c r="QHU168"/>
      <c r="QHV168"/>
      <c r="QHW168"/>
      <c r="QHX168"/>
      <c r="QHY168"/>
      <c r="QHZ168"/>
      <c r="QIA168"/>
      <c r="QIB168"/>
      <c r="QIC168"/>
      <c r="QID168"/>
      <c r="QIE168"/>
      <c r="QIF168"/>
      <c r="QIG168"/>
      <c r="QIH168"/>
      <c r="QII168"/>
      <c r="QIJ168"/>
      <c r="QIK168"/>
      <c r="QIL168"/>
      <c r="QIM168"/>
      <c r="QIN168"/>
      <c r="QIO168"/>
      <c r="QIP168"/>
      <c r="QIQ168"/>
      <c r="QIR168"/>
      <c r="QIS168"/>
      <c r="QIT168"/>
      <c r="QIU168"/>
      <c r="QIV168"/>
      <c r="QIW168"/>
      <c r="QIX168"/>
      <c r="QIY168"/>
      <c r="QIZ168"/>
      <c r="QJA168"/>
      <c r="QJB168"/>
      <c r="QJC168"/>
      <c r="QJD168"/>
      <c r="QJE168"/>
      <c r="QJF168"/>
      <c r="QJG168"/>
      <c r="QJH168"/>
      <c r="QJI168"/>
      <c r="QJJ168"/>
      <c r="QJK168"/>
      <c r="QJL168"/>
      <c r="QJM168"/>
      <c r="QJN168"/>
      <c r="QJO168"/>
      <c r="QJP168"/>
      <c r="QJQ168"/>
      <c r="QJR168"/>
      <c r="QJS168"/>
      <c r="QJT168"/>
      <c r="QJU168"/>
      <c r="QJV168"/>
      <c r="QJW168"/>
      <c r="QJX168"/>
      <c r="QJY168"/>
      <c r="QJZ168"/>
      <c r="QKA168"/>
      <c r="QKB168"/>
      <c r="QKC168"/>
      <c r="QKD168"/>
      <c r="QKE168"/>
      <c r="QKF168"/>
      <c r="QKG168"/>
      <c r="QKH168"/>
      <c r="QKI168"/>
      <c r="QKJ168"/>
      <c r="QKK168"/>
      <c r="QKL168"/>
      <c r="QKM168"/>
      <c r="QKN168"/>
      <c r="QKO168"/>
      <c r="QKP168"/>
      <c r="QKQ168"/>
      <c r="QKR168"/>
      <c r="QKS168"/>
      <c r="QKT168"/>
      <c r="QKU168"/>
      <c r="QKV168"/>
      <c r="QKW168"/>
      <c r="QKX168"/>
      <c r="QKY168"/>
      <c r="QKZ168"/>
      <c r="QLA168"/>
      <c r="QLB168"/>
      <c r="QLC168"/>
      <c r="QLD168"/>
      <c r="QLE168"/>
      <c r="QLF168"/>
      <c r="QLG168"/>
      <c r="QLH168"/>
      <c r="QLI168"/>
      <c r="QLJ168"/>
      <c r="QLK168"/>
      <c r="QLL168"/>
      <c r="QLM168"/>
      <c r="QLN168"/>
      <c r="QLO168"/>
      <c r="QLP168"/>
      <c r="QLQ168"/>
      <c r="QLR168"/>
      <c r="QLS168"/>
      <c r="QLT168"/>
      <c r="QLU168"/>
      <c r="QLV168"/>
      <c r="QLW168"/>
      <c r="QLX168"/>
      <c r="QLY168"/>
      <c r="QLZ168"/>
      <c r="QMA168"/>
      <c r="QMB168"/>
      <c r="QMC168"/>
      <c r="QMD168"/>
      <c r="QME168"/>
      <c r="QMF168"/>
      <c r="QMG168"/>
      <c r="QMH168"/>
      <c r="QMI168"/>
      <c r="QMJ168"/>
      <c r="QMK168"/>
      <c r="QML168"/>
      <c r="QMM168"/>
      <c r="QMN168"/>
      <c r="QMO168"/>
      <c r="QMP168"/>
      <c r="QMQ168"/>
      <c r="QMR168"/>
      <c r="QMS168"/>
      <c r="QMT168"/>
      <c r="QMU168"/>
      <c r="QMV168"/>
      <c r="QMW168"/>
      <c r="QMX168"/>
      <c r="QMY168"/>
      <c r="QMZ168"/>
      <c r="QNA168"/>
      <c r="QNB168"/>
      <c r="QNC168"/>
      <c r="QND168"/>
      <c r="QNE168"/>
      <c r="QNF168"/>
      <c r="QNG168"/>
      <c r="QNH168"/>
      <c r="QNI168"/>
      <c r="QNJ168"/>
      <c r="QNK168"/>
      <c r="QNL168"/>
      <c r="QNM168"/>
      <c r="QNN168"/>
      <c r="QNO168"/>
      <c r="QNP168"/>
      <c r="QNQ168"/>
      <c r="QNR168"/>
      <c r="QNS168"/>
      <c r="QNT168"/>
      <c r="QNU168"/>
      <c r="QNV168"/>
      <c r="QNW168"/>
      <c r="QNX168"/>
      <c r="QNY168"/>
      <c r="QNZ168"/>
      <c r="QOA168"/>
      <c r="QOB168"/>
      <c r="QOC168"/>
      <c r="QOD168"/>
      <c r="QOE168"/>
      <c r="QOF168"/>
      <c r="QOG168"/>
      <c r="QOH168"/>
      <c r="QOI168"/>
      <c r="QOJ168"/>
      <c r="QOK168"/>
      <c r="QOL168"/>
      <c r="QOM168"/>
      <c r="QON168"/>
      <c r="QOO168"/>
      <c r="QOP168"/>
      <c r="QOQ168"/>
      <c r="QOR168"/>
      <c r="QOS168"/>
      <c r="QOT168"/>
      <c r="QOU168"/>
      <c r="QOV168"/>
      <c r="QOW168"/>
      <c r="QOX168"/>
      <c r="QOY168"/>
      <c r="QOZ168"/>
      <c r="QPA168"/>
      <c r="QPB168"/>
      <c r="QPC168"/>
      <c r="QPD168"/>
      <c r="QPE168"/>
      <c r="QPF168"/>
      <c r="QPG168"/>
      <c r="QPH168"/>
      <c r="QPI168"/>
      <c r="QPJ168"/>
      <c r="QPK168"/>
      <c r="QPL168"/>
      <c r="QPM168"/>
      <c r="QPN168"/>
      <c r="QPO168"/>
      <c r="QPP168"/>
      <c r="QPQ168"/>
      <c r="QPR168"/>
      <c r="QPS168"/>
      <c r="QPT168"/>
      <c r="QPU168"/>
      <c r="QPV168"/>
      <c r="QPW168"/>
      <c r="QPX168"/>
      <c r="QPY168"/>
      <c r="QPZ168"/>
      <c r="QQA168"/>
      <c r="QQB168"/>
      <c r="QQC168"/>
      <c r="QQD168"/>
      <c r="QQE168"/>
      <c r="QQF168"/>
      <c r="QQG168"/>
      <c r="QQH168"/>
      <c r="QQI168"/>
      <c r="QQJ168"/>
      <c r="QQK168"/>
      <c r="QQL168"/>
      <c r="QQM168"/>
      <c r="QQN168"/>
      <c r="QQO168"/>
      <c r="QQP168"/>
      <c r="QQQ168"/>
      <c r="QQR168"/>
      <c r="QQS168"/>
      <c r="QQT168"/>
      <c r="QQU168"/>
      <c r="QQV168"/>
      <c r="QQW168"/>
      <c r="QQX168"/>
      <c r="QQY168"/>
      <c r="QQZ168"/>
      <c r="QRA168"/>
      <c r="QRB168"/>
      <c r="QRC168"/>
      <c r="QRD168"/>
      <c r="QRE168"/>
      <c r="QRF168"/>
      <c r="QRG168"/>
      <c r="QRH168"/>
      <c r="QRI168"/>
      <c r="QRJ168"/>
      <c r="QRK168"/>
      <c r="QRL168"/>
      <c r="QRM168"/>
      <c r="QRN168"/>
      <c r="QRO168"/>
      <c r="QRP168"/>
      <c r="QRQ168"/>
      <c r="QRR168"/>
      <c r="QRS168"/>
      <c r="QRT168"/>
      <c r="QRU168"/>
      <c r="QRV168"/>
      <c r="QRW168"/>
      <c r="QRX168"/>
      <c r="QRY168"/>
      <c r="QRZ168"/>
      <c r="QSA168"/>
      <c r="QSB168"/>
      <c r="QSC168"/>
      <c r="QSD168"/>
      <c r="QSE168"/>
      <c r="QSF168"/>
      <c r="QSG168"/>
      <c r="QSH168"/>
      <c r="QSI168"/>
      <c r="QSJ168"/>
      <c r="QSK168"/>
      <c r="QSL168"/>
      <c r="QSM168"/>
      <c r="QSN168"/>
      <c r="QSO168"/>
      <c r="QSP168"/>
      <c r="QSQ168"/>
      <c r="QSR168"/>
      <c r="QSS168"/>
      <c r="QST168"/>
      <c r="QSU168"/>
      <c r="QSV168"/>
      <c r="QSW168"/>
      <c r="QSX168"/>
      <c r="QSY168"/>
      <c r="QSZ168"/>
      <c r="QTA168"/>
      <c r="QTB168"/>
      <c r="QTC168"/>
      <c r="QTD168"/>
      <c r="QTE168"/>
      <c r="QTF168"/>
      <c r="QTG168"/>
      <c r="QTH168"/>
      <c r="QTI168"/>
      <c r="QTJ168"/>
      <c r="QTK168"/>
      <c r="QTL168"/>
      <c r="QTM168"/>
      <c r="QTN168"/>
      <c r="QTO168"/>
      <c r="QTP168"/>
      <c r="QTQ168"/>
      <c r="QTR168"/>
      <c r="QTS168"/>
      <c r="QTT168"/>
      <c r="QTU168"/>
      <c r="QTV168"/>
      <c r="QTW168"/>
      <c r="QTX168"/>
      <c r="QTY168"/>
      <c r="QTZ168"/>
      <c r="QUA168"/>
      <c r="QUB168"/>
      <c r="QUC168"/>
      <c r="QUD168"/>
      <c r="QUE168"/>
      <c r="QUF168"/>
      <c r="QUG168"/>
      <c r="QUH168"/>
      <c r="QUI168"/>
      <c r="QUJ168"/>
      <c r="QUK168"/>
      <c r="QUL168"/>
      <c r="QUM168"/>
      <c r="QUN168"/>
      <c r="QUO168"/>
      <c r="QUP168"/>
      <c r="QUQ168"/>
      <c r="QUR168"/>
      <c r="QUS168"/>
      <c r="QUT168"/>
      <c r="QUU168"/>
      <c r="QUV168"/>
      <c r="QUW168"/>
      <c r="QUX168"/>
      <c r="QUY168"/>
      <c r="QUZ168"/>
      <c r="QVA168"/>
      <c r="QVB168"/>
      <c r="QVC168"/>
      <c r="QVD168"/>
      <c r="QVE168"/>
      <c r="QVF168"/>
      <c r="QVG168"/>
      <c r="QVH168"/>
      <c r="QVI168"/>
      <c r="QVJ168"/>
      <c r="QVK168"/>
      <c r="QVL168"/>
      <c r="QVM168"/>
      <c r="QVN168"/>
      <c r="QVO168"/>
      <c r="QVP168"/>
      <c r="QVQ168"/>
      <c r="QVR168"/>
      <c r="QVS168"/>
      <c r="QVT168"/>
      <c r="QVU168"/>
      <c r="QVV168"/>
      <c r="QVW168"/>
      <c r="QVX168"/>
      <c r="QVY168"/>
      <c r="QVZ168"/>
      <c r="QWA168"/>
      <c r="QWB168"/>
      <c r="QWC168"/>
      <c r="QWD168"/>
      <c r="QWE168"/>
      <c r="QWF168"/>
      <c r="QWG168"/>
      <c r="QWH168"/>
      <c r="QWI168"/>
      <c r="QWJ168"/>
      <c r="QWK168"/>
      <c r="QWL168"/>
      <c r="QWM168"/>
      <c r="QWN168"/>
      <c r="QWO168"/>
      <c r="QWP168"/>
      <c r="QWQ168"/>
      <c r="QWR168"/>
      <c r="QWS168"/>
      <c r="QWT168"/>
      <c r="QWU168"/>
      <c r="QWV168"/>
      <c r="QWW168"/>
      <c r="QWX168"/>
      <c r="QWY168"/>
      <c r="QWZ168"/>
      <c r="QXA168"/>
      <c r="QXB168"/>
      <c r="QXC168"/>
      <c r="QXD168"/>
      <c r="QXE168"/>
      <c r="QXF168"/>
      <c r="QXG168"/>
      <c r="QXH168"/>
      <c r="QXI168"/>
      <c r="QXJ168"/>
      <c r="QXK168"/>
      <c r="QXL168"/>
      <c r="QXM168"/>
      <c r="QXN168"/>
      <c r="QXO168"/>
      <c r="QXP168"/>
      <c r="QXQ168"/>
      <c r="QXR168"/>
      <c r="QXS168"/>
      <c r="QXT168"/>
      <c r="QXU168"/>
      <c r="QXV168"/>
      <c r="QXW168"/>
      <c r="QXX168"/>
      <c r="QXY168"/>
      <c r="QXZ168"/>
      <c r="QYA168"/>
      <c r="QYB168"/>
      <c r="QYC168"/>
      <c r="QYD168"/>
      <c r="QYE168"/>
      <c r="QYF168"/>
      <c r="QYG168"/>
      <c r="QYH168"/>
      <c r="QYI168"/>
      <c r="QYJ168"/>
      <c r="QYK168"/>
      <c r="QYL168"/>
      <c r="QYM168"/>
      <c r="QYN168"/>
      <c r="QYO168"/>
      <c r="QYP168"/>
      <c r="QYQ168"/>
      <c r="QYR168"/>
      <c r="QYS168"/>
      <c r="QYT168"/>
      <c r="QYU168"/>
      <c r="QYV168"/>
      <c r="QYW168"/>
      <c r="QYX168"/>
      <c r="QYY168"/>
      <c r="QYZ168"/>
      <c r="QZA168"/>
      <c r="QZB168"/>
      <c r="QZC168"/>
      <c r="QZD168"/>
      <c r="QZE168"/>
      <c r="QZF168"/>
      <c r="QZG168"/>
      <c r="QZH168"/>
      <c r="QZI168"/>
      <c r="QZJ168"/>
      <c r="QZK168"/>
      <c r="QZL168"/>
      <c r="QZM168"/>
      <c r="QZN168"/>
      <c r="QZO168"/>
      <c r="QZP168"/>
      <c r="QZQ168"/>
      <c r="QZR168"/>
      <c r="QZS168"/>
      <c r="QZT168"/>
      <c r="QZU168"/>
      <c r="QZV168"/>
      <c r="QZW168"/>
      <c r="QZX168"/>
      <c r="QZY168"/>
      <c r="QZZ168"/>
      <c r="RAA168"/>
      <c r="RAB168"/>
      <c r="RAC168"/>
      <c r="RAD168"/>
      <c r="RAE168"/>
      <c r="RAF168"/>
      <c r="RAG168"/>
      <c r="RAH168"/>
      <c r="RAI168"/>
      <c r="RAJ168"/>
      <c r="RAK168"/>
      <c r="RAL168"/>
      <c r="RAM168"/>
      <c r="RAN168"/>
      <c r="RAO168"/>
      <c r="RAP168"/>
      <c r="RAQ168"/>
      <c r="RAR168"/>
      <c r="RAS168"/>
      <c r="RAT168"/>
      <c r="RAU168"/>
      <c r="RAV168"/>
      <c r="RAW168"/>
      <c r="RAX168"/>
      <c r="RAY168"/>
      <c r="RAZ168"/>
      <c r="RBA168"/>
      <c r="RBB168"/>
      <c r="RBC168"/>
      <c r="RBD168"/>
      <c r="RBE168"/>
      <c r="RBF168"/>
      <c r="RBG168"/>
      <c r="RBH168"/>
      <c r="RBI168"/>
      <c r="RBJ168"/>
      <c r="RBK168"/>
      <c r="RBL168"/>
      <c r="RBM168"/>
      <c r="RBN168"/>
      <c r="RBO168"/>
      <c r="RBP168"/>
      <c r="RBQ168"/>
      <c r="RBR168"/>
      <c r="RBS168"/>
      <c r="RBT168"/>
      <c r="RBU168"/>
      <c r="RBV168"/>
      <c r="RBW168"/>
      <c r="RBX168"/>
      <c r="RBY168"/>
      <c r="RBZ168"/>
      <c r="RCA168"/>
      <c r="RCB168"/>
      <c r="RCC168"/>
      <c r="RCD168"/>
      <c r="RCE168"/>
      <c r="RCF168"/>
      <c r="RCG168"/>
      <c r="RCH168"/>
      <c r="RCI168"/>
      <c r="RCJ168"/>
      <c r="RCK168"/>
      <c r="RCL168"/>
      <c r="RCM168"/>
      <c r="RCN168"/>
      <c r="RCO168"/>
      <c r="RCP168"/>
      <c r="RCQ168"/>
      <c r="RCR168"/>
      <c r="RCS168"/>
      <c r="RCT168"/>
      <c r="RCU168"/>
      <c r="RCV168"/>
      <c r="RCW168"/>
      <c r="RCX168"/>
      <c r="RCY168"/>
      <c r="RCZ168"/>
      <c r="RDA168"/>
      <c r="RDB168"/>
      <c r="RDC168"/>
      <c r="RDD168"/>
      <c r="RDE168"/>
      <c r="RDF168"/>
      <c r="RDG168"/>
      <c r="RDH168"/>
      <c r="RDI168"/>
      <c r="RDJ168"/>
      <c r="RDK168"/>
      <c r="RDL168"/>
      <c r="RDM168"/>
      <c r="RDN168"/>
      <c r="RDO168"/>
      <c r="RDP168"/>
      <c r="RDQ168"/>
      <c r="RDR168"/>
      <c r="RDS168"/>
      <c r="RDT168"/>
      <c r="RDU168"/>
      <c r="RDV168"/>
      <c r="RDW168"/>
      <c r="RDX168"/>
      <c r="RDY168"/>
      <c r="RDZ168"/>
      <c r="REA168"/>
      <c r="REB168"/>
      <c r="REC168"/>
      <c r="RED168"/>
      <c r="REE168"/>
      <c r="REF168"/>
      <c r="REG168"/>
      <c r="REH168"/>
      <c r="REI168"/>
      <c r="REJ168"/>
      <c r="REK168"/>
      <c r="REL168"/>
      <c r="REM168"/>
      <c r="REN168"/>
      <c r="REO168"/>
      <c r="REP168"/>
      <c r="REQ168"/>
      <c r="RER168"/>
      <c r="RES168"/>
      <c r="RET168"/>
      <c r="REU168"/>
      <c r="REV168"/>
      <c r="REW168"/>
      <c r="REX168"/>
      <c r="REY168"/>
      <c r="REZ168"/>
      <c r="RFA168"/>
      <c r="RFB168"/>
      <c r="RFC168"/>
      <c r="RFD168"/>
      <c r="RFE168"/>
      <c r="RFF168"/>
      <c r="RFG168"/>
      <c r="RFH168"/>
      <c r="RFI168"/>
      <c r="RFJ168"/>
      <c r="RFK168"/>
      <c r="RFL168"/>
      <c r="RFM168"/>
      <c r="RFN168"/>
      <c r="RFO168"/>
      <c r="RFP168"/>
      <c r="RFQ168"/>
      <c r="RFR168"/>
      <c r="RFS168"/>
      <c r="RFT168"/>
      <c r="RFU168"/>
      <c r="RFV168"/>
      <c r="RFW168"/>
      <c r="RFX168"/>
      <c r="RFY168"/>
      <c r="RFZ168"/>
      <c r="RGA168"/>
      <c r="RGB168"/>
      <c r="RGC168"/>
      <c r="RGD168"/>
      <c r="RGE168"/>
      <c r="RGF168"/>
      <c r="RGG168"/>
      <c r="RGH168"/>
      <c r="RGI168"/>
      <c r="RGJ168"/>
      <c r="RGK168"/>
      <c r="RGL168"/>
      <c r="RGM168"/>
      <c r="RGN168"/>
      <c r="RGO168"/>
      <c r="RGP168"/>
      <c r="RGQ168"/>
      <c r="RGR168"/>
      <c r="RGS168"/>
      <c r="RGT168"/>
      <c r="RGU168"/>
      <c r="RGV168"/>
      <c r="RGW168"/>
      <c r="RGX168"/>
      <c r="RGY168"/>
      <c r="RGZ168"/>
      <c r="RHA168"/>
      <c r="RHB168"/>
      <c r="RHC168"/>
      <c r="RHD168"/>
      <c r="RHE168"/>
      <c r="RHF168"/>
      <c r="RHG168"/>
      <c r="RHH168"/>
      <c r="RHI168"/>
      <c r="RHJ168"/>
      <c r="RHK168"/>
      <c r="RHL168"/>
      <c r="RHM168"/>
      <c r="RHN168"/>
      <c r="RHO168"/>
      <c r="RHP168"/>
      <c r="RHQ168"/>
      <c r="RHR168"/>
      <c r="RHS168"/>
      <c r="RHT168"/>
      <c r="RHU168"/>
      <c r="RHV168"/>
      <c r="RHW168"/>
      <c r="RHX168"/>
      <c r="RHY168"/>
      <c r="RHZ168"/>
      <c r="RIA168"/>
      <c r="RIB168"/>
      <c r="RIC168"/>
      <c r="RID168"/>
      <c r="RIE168"/>
      <c r="RIF168"/>
      <c r="RIG168"/>
      <c r="RIH168"/>
      <c r="RII168"/>
      <c r="RIJ168"/>
      <c r="RIK168"/>
      <c r="RIL168"/>
      <c r="RIM168"/>
      <c r="RIN168"/>
      <c r="RIO168"/>
      <c r="RIP168"/>
      <c r="RIQ168"/>
      <c r="RIR168"/>
      <c r="RIS168"/>
      <c r="RIT168"/>
      <c r="RIU168"/>
      <c r="RIV168"/>
      <c r="RIW168"/>
      <c r="RIX168"/>
      <c r="RIY168"/>
      <c r="RIZ168"/>
      <c r="RJA168"/>
      <c r="RJB168"/>
      <c r="RJC168"/>
      <c r="RJD168"/>
      <c r="RJE168"/>
      <c r="RJF168"/>
      <c r="RJG168"/>
      <c r="RJH168"/>
      <c r="RJI168"/>
      <c r="RJJ168"/>
      <c r="RJK168"/>
      <c r="RJL168"/>
      <c r="RJM168"/>
      <c r="RJN168"/>
      <c r="RJO168"/>
      <c r="RJP168"/>
      <c r="RJQ168"/>
      <c r="RJR168"/>
      <c r="RJS168"/>
      <c r="RJT168"/>
      <c r="RJU168"/>
      <c r="RJV168"/>
      <c r="RJW168"/>
      <c r="RJX168"/>
      <c r="RJY168"/>
      <c r="RJZ168"/>
      <c r="RKA168"/>
      <c r="RKB168"/>
      <c r="RKC168"/>
      <c r="RKD168"/>
      <c r="RKE168"/>
      <c r="RKF168"/>
      <c r="RKG168"/>
      <c r="RKH168"/>
      <c r="RKI168"/>
      <c r="RKJ168"/>
      <c r="RKK168"/>
      <c r="RKL168"/>
      <c r="RKM168"/>
      <c r="RKN168"/>
      <c r="RKO168"/>
      <c r="RKP168"/>
      <c r="RKQ168"/>
      <c r="RKR168"/>
      <c r="RKS168"/>
      <c r="RKT168"/>
      <c r="RKU168"/>
      <c r="RKV168"/>
      <c r="RKW168"/>
      <c r="RKX168"/>
      <c r="RKY168"/>
      <c r="RKZ168"/>
      <c r="RLA168"/>
      <c r="RLB168"/>
      <c r="RLC168"/>
      <c r="RLD168"/>
      <c r="RLE168"/>
      <c r="RLF168"/>
      <c r="RLG168"/>
      <c r="RLH168"/>
      <c r="RLI168"/>
      <c r="RLJ168"/>
      <c r="RLK168"/>
      <c r="RLL168"/>
      <c r="RLM168"/>
      <c r="RLN168"/>
      <c r="RLO168"/>
      <c r="RLP168"/>
      <c r="RLQ168"/>
      <c r="RLR168"/>
      <c r="RLS168"/>
      <c r="RLT168"/>
      <c r="RLU168"/>
      <c r="RLV168"/>
      <c r="RLW168"/>
      <c r="RLX168"/>
      <c r="RLY168"/>
      <c r="RLZ168"/>
      <c r="RMA168"/>
      <c r="RMB168"/>
      <c r="RMC168"/>
      <c r="RMD168"/>
      <c r="RME168"/>
      <c r="RMF168"/>
      <c r="RMG168"/>
      <c r="RMH168"/>
      <c r="RMI168"/>
      <c r="RMJ168"/>
      <c r="RMK168"/>
      <c r="RML168"/>
      <c r="RMM168"/>
      <c r="RMN168"/>
      <c r="RMO168"/>
      <c r="RMP168"/>
      <c r="RMQ168"/>
      <c r="RMR168"/>
      <c r="RMS168"/>
      <c r="RMT168"/>
      <c r="RMU168"/>
      <c r="RMV168"/>
      <c r="RMW168"/>
      <c r="RMX168"/>
      <c r="RMY168"/>
      <c r="RMZ168"/>
      <c r="RNA168"/>
      <c r="RNB168"/>
      <c r="RNC168"/>
      <c r="RND168"/>
      <c r="RNE168"/>
      <c r="RNF168"/>
      <c r="RNG168"/>
      <c r="RNH168"/>
      <c r="RNI168"/>
      <c r="RNJ168"/>
      <c r="RNK168"/>
      <c r="RNL168"/>
      <c r="RNM168"/>
      <c r="RNN168"/>
      <c r="RNO168"/>
      <c r="RNP168"/>
      <c r="RNQ168"/>
      <c r="RNR168"/>
      <c r="RNS168"/>
      <c r="RNT168"/>
      <c r="RNU168"/>
      <c r="RNV168"/>
      <c r="RNW168"/>
      <c r="RNX168"/>
      <c r="RNY168"/>
      <c r="RNZ168"/>
      <c r="ROA168"/>
      <c r="ROB168"/>
      <c r="ROC168"/>
      <c r="ROD168"/>
      <c r="ROE168"/>
      <c r="ROF168"/>
      <c r="ROG168"/>
      <c r="ROH168"/>
      <c r="ROI168"/>
      <c r="ROJ168"/>
      <c r="ROK168"/>
      <c r="ROL168"/>
      <c r="ROM168"/>
      <c r="RON168"/>
      <c r="ROO168"/>
      <c r="ROP168"/>
      <c r="ROQ168"/>
      <c r="ROR168"/>
      <c r="ROS168"/>
      <c r="ROT168"/>
      <c r="ROU168"/>
      <c r="ROV168"/>
      <c r="ROW168"/>
      <c r="ROX168"/>
      <c r="ROY168"/>
      <c r="ROZ168"/>
      <c r="RPA168"/>
      <c r="RPB168"/>
      <c r="RPC168"/>
      <c r="RPD168"/>
      <c r="RPE168"/>
      <c r="RPF168"/>
      <c r="RPG168"/>
      <c r="RPH168"/>
      <c r="RPI168"/>
      <c r="RPJ168"/>
      <c r="RPK168"/>
      <c r="RPL168"/>
      <c r="RPM168"/>
      <c r="RPN168"/>
      <c r="RPO168"/>
      <c r="RPP168"/>
      <c r="RPQ168"/>
      <c r="RPR168"/>
      <c r="RPS168"/>
      <c r="RPT168"/>
      <c r="RPU168"/>
      <c r="RPV168"/>
      <c r="RPW168"/>
      <c r="RPX168"/>
      <c r="RPY168"/>
      <c r="RPZ168"/>
      <c r="RQA168"/>
      <c r="RQB168"/>
      <c r="RQC168"/>
      <c r="RQD168"/>
      <c r="RQE168"/>
      <c r="RQF168"/>
      <c r="RQG168"/>
      <c r="RQH168"/>
      <c r="RQI168"/>
      <c r="RQJ168"/>
      <c r="RQK168"/>
      <c r="RQL168"/>
      <c r="RQM168"/>
      <c r="RQN168"/>
      <c r="RQO168"/>
      <c r="RQP168"/>
      <c r="RQQ168"/>
      <c r="RQR168"/>
      <c r="RQS168"/>
      <c r="RQT168"/>
      <c r="RQU168"/>
      <c r="RQV168"/>
      <c r="RQW168"/>
      <c r="RQX168"/>
      <c r="RQY168"/>
      <c r="RQZ168"/>
      <c r="RRA168"/>
      <c r="RRB168"/>
      <c r="RRC168"/>
      <c r="RRD168"/>
      <c r="RRE168"/>
      <c r="RRF168"/>
      <c r="RRG168"/>
      <c r="RRH168"/>
      <c r="RRI168"/>
      <c r="RRJ168"/>
      <c r="RRK168"/>
      <c r="RRL168"/>
      <c r="RRM168"/>
      <c r="RRN168"/>
      <c r="RRO168"/>
      <c r="RRP168"/>
      <c r="RRQ168"/>
      <c r="RRR168"/>
      <c r="RRS168"/>
      <c r="RRT168"/>
      <c r="RRU168"/>
      <c r="RRV168"/>
      <c r="RRW168"/>
      <c r="RRX168"/>
      <c r="RRY168"/>
      <c r="RRZ168"/>
      <c r="RSA168"/>
      <c r="RSB168"/>
      <c r="RSC168"/>
      <c r="RSD168"/>
      <c r="RSE168"/>
      <c r="RSF168"/>
      <c r="RSG168"/>
      <c r="RSH168"/>
      <c r="RSI168"/>
      <c r="RSJ168"/>
      <c r="RSK168"/>
      <c r="RSL168"/>
      <c r="RSM168"/>
      <c r="RSN168"/>
      <c r="RSO168"/>
      <c r="RSP168"/>
      <c r="RSQ168"/>
      <c r="RSR168"/>
      <c r="RSS168"/>
      <c r="RST168"/>
      <c r="RSU168"/>
      <c r="RSV168"/>
      <c r="RSW168"/>
      <c r="RSX168"/>
      <c r="RSY168"/>
      <c r="RSZ168"/>
      <c r="RTA168"/>
      <c r="RTB168"/>
      <c r="RTC168"/>
      <c r="RTD168"/>
      <c r="RTE168"/>
      <c r="RTF168"/>
      <c r="RTG168"/>
      <c r="RTH168"/>
      <c r="RTI168"/>
      <c r="RTJ168"/>
      <c r="RTK168"/>
      <c r="RTL168"/>
      <c r="RTM168"/>
      <c r="RTN168"/>
      <c r="RTO168"/>
      <c r="RTP168"/>
      <c r="RTQ168"/>
      <c r="RTR168"/>
      <c r="RTS168"/>
      <c r="RTT168"/>
      <c r="RTU168"/>
      <c r="RTV168"/>
      <c r="RTW168"/>
      <c r="RTX168"/>
      <c r="RTY168"/>
      <c r="RTZ168"/>
      <c r="RUA168"/>
      <c r="RUB168"/>
      <c r="RUC168"/>
      <c r="RUD168"/>
      <c r="RUE168"/>
      <c r="RUF168"/>
      <c r="RUG168"/>
      <c r="RUH168"/>
      <c r="RUI168"/>
      <c r="RUJ168"/>
      <c r="RUK168"/>
      <c r="RUL168"/>
      <c r="RUM168"/>
      <c r="RUN168"/>
      <c r="RUO168"/>
      <c r="RUP168"/>
      <c r="RUQ168"/>
      <c r="RUR168"/>
      <c r="RUS168"/>
      <c r="RUT168"/>
      <c r="RUU168"/>
      <c r="RUV168"/>
      <c r="RUW168"/>
      <c r="RUX168"/>
      <c r="RUY168"/>
      <c r="RUZ168"/>
      <c r="RVA168"/>
      <c r="RVB168"/>
      <c r="RVC168"/>
      <c r="RVD168"/>
      <c r="RVE168"/>
      <c r="RVF168"/>
      <c r="RVG168"/>
      <c r="RVH168"/>
      <c r="RVI168"/>
      <c r="RVJ168"/>
      <c r="RVK168"/>
      <c r="RVL168"/>
      <c r="RVM168"/>
      <c r="RVN168"/>
      <c r="RVO168"/>
      <c r="RVP168"/>
      <c r="RVQ168"/>
      <c r="RVR168"/>
      <c r="RVS168"/>
      <c r="RVT168"/>
      <c r="RVU168"/>
      <c r="RVV168"/>
      <c r="RVW168"/>
      <c r="RVX168"/>
      <c r="RVY168"/>
      <c r="RVZ168"/>
      <c r="RWA168"/>
      <c r="RWB168"/>
      <c r="RWC168"/>
      <c r="RWD168"/>
      <c r="RWE168"/>
      <c r="RWF168"/>
      <c r="RWG168"/>
      <c r="RWH168"/>
      <c r="RWI168"/>
      <c r="RWJ168"/>
      <c r="RWK168"/>
      <c r="RWL168"/>
      <c r="RWM168"/>
      <c r="RWN168"/>
      <c r="RWO168"/>
      <c r="RWP168"/>
      <c r="RWQ168"/>
      <c r="RWR168"/>
      <c r="RWS168"/>
      <c r="RWT168"/>
      <c r="RWU168"/>
      <c r="RWV168"/>
      <c r="RWW168"/>
      <c r="RWX168"/>
      <c r="RWY168"/>
      <c r="RWZ168"/>
      <c r="RXA168"/>
      <c r="RXB168"/>
      <c r="RXC168"/>
      <c r="RXD168"/>
      <c r="RXE168"/>
      <c r="RXF168"/>
      <c r="RXG168"/>
      <c r="RXH168"/>
      <c r="RXI168"/>
      <c r="RXJ168"/>
      <c r="RXK168"/>
      <c r="RXL168"/>
      <c r="RXM168"/>
      <c r="RXN168"/>
      <c r="RXO168"/>
      <c r="RXP168"/>
      <c r="RXQ168"/>
      <c r="RXR168"/>
      <c r="RXS168"/>
      <c r="RXT168"/>
      <c r="RXU168"/>
      <c r="RXV168"/>
      <c r="RXW168"/>
      <c r="RXX168"/>
      <c r="RXY168"/>
      <c r="RXZ168"/>
      <c r="RYA168"/>
      <c r="RYB168"/>
      <c r="RYC168"/>
      <c r="RYD168"/>
      <c r="RYE168"/>
      <c r="RYF168"/>
      <c r="RYG168"/>
      <c r="RYH168"/>
      <c r="RYI168"/>
      <c r="RYJ168"/>
      <c r="RYK168"/>
      <c r="RYL168"/>
      <c r="RYM168"/>
      <c r="RYN168"/>
      <c r="RYO168"/>
      <c r="RYP168"/>
      <c r="RYQ168"/>
      <c r="RYR168"/>
      <c r="RYS168"/>
      <c r="RYT168"/>
      <c r="RYU168"/>
      <c r="RYV168"/>
      <c r="RYW168"/>
      <c r="RYX168"/>
      <c r="RYY168"/>
      <c r="RYZ168"/>
      <c r="RZA168"/>
      <c r="RZB168"/>
      <c r="RZC168"/>
      <c r="RZD168"/>
      <c r="RZE168"/>
      <c r="RZF168"/>
      <c r="RZG168"/>
      <c r="RZH168"/>
      <c r="RZI168"/>
      <c r="RZJ168"/>
      <c r="RZK168"/>
      <c r="RZL168"/>
      <c r="RZM168"/>
      <c r="RZN168"/>
      <c r="RZO168"/>
      <c r="RZP168"/>
      <c r="RZQ168"/>
      <c r="RZR168"/>
      <c r="RZS168"/>
      <c r="RZT168"/>
      <c r="RZU168"/>
      <c r="RZV168"/>
      <c r="RZW168"/>
      <c r="RZX168"/>
      <c r="RZY168"/>
      <c r="RZZ168"/>
      <c r="SAA168"/>
      <c r="SAB168"/>
      <c r="SAC168"/>
      <c r="SAD168"/>
      <c r="SAE168"/>
      <c r="SAF168"/>
      <c r="SAG168"/>
      <c r="SAH168"/>
      <c r="SAI168"/>
      <c r="SAJ168"/>
      <c r="SAK168"/>
      <c r="SAL168"/>
      <c r="SAM168"/>
      <c r="SAN168"/>
      <c r="SAO168"/>
      <c r="SAP168"/>
      <c r="SAQ168"/>
      <c r="SAR168"/>
      <c r="SAS168"/>
      <c r="SAT168"/>
      <c r="SAU168"/>
      <c r="SAV168"/>
      <c r="SAW168"/>
      <c r="SAX168"/>
      <c r="SAY168"/>
      <c r="SAZ168"/>
      <c r="SBA168"/>
      <c r="SBB168"/>
      <c r="SBC168"/>
      <c r="SBD168"/>
      <c r="SBE168"/>
      <c r="SBF168"/>
      <c r="SBG168"/>
      <c r="SBH168"/>
      <c r="SBI168"/>
      <c r="SBJ168"/>
      <c r="SBK168"/>
      <c r="SBL168"/>
      <c r="SBM168"/>
      <c r="SBN168"/>
      <c r="SBO168"/>
      <c r="SBP168"/>
      <c r="SBQ168"/>
      <c r="SBR168"/>
      <c r="SBS168"/>
      <c r="SBT168"/>
      <c r="SBU168"/>
      <c r="SBV168"/>
      <c r="SBW168"/>
      <c r="SBX168"/>
      <c r="SBY168"/>
      <c r="SBZ168"/>
      <c r="SCA168"/>
      <c r="SCB168"/>
      <c r="SCC168"/>
      <c r="SCD168"/>
      <c r="SCE168"/>
      <c r="SCF168"/>
      <c r="SCG168"/>
      <c r="SCH168"/>
      <c r="SCI168"/>
      <c r="SCJ168"/>
      <c r="SCK168"/>
      <c r="SCL168"/>
      <c r="SCM168"/>
      <c r="SCN168"/>
      <c r="SCO168"/>
      <c r="SCP168"/>
      <c r="SCQ168"/>
      <c r="SCR168"/>
      <c r="SCS168"/>
      <c r="SCT168"/>
      <c r="SCU168"/>
      <c r="SCV168"/>
      <c r="SCW168"/>
      <c r="SCX168"/>
      <c r="SCY168"/>
      <c r="SCZ168"/>
      <c r="SDA168"/>
      <c r="SDB168"/>
      <c r="SDC168"/>
      <c r="SDD168"/>
      <c r="SDE168"/>
      <c r="SDF168"/>
      <c r="SDG168"/>
      <c r="SDH168"/>
      <c r="SDI168"/>
      <c r="SDJ168"/>
      <c r="SDK168"/>
      <c r="SDL168"/>
      <c r="SDM168"/>
      <c r="SDN168"/>
      <c r="SDO168"/>
      <c r="SDP168"/>
      <c r="SDQ168"/>
      <c r="SDR168"/>
      <c r="SDS168"/>
      <c r="SDT168"/>
      <c r="SDU168"/>
      <c r="SDV168"/>
      <c r="SDW168"/>
      <c r="SDX168"/>
      <c r="SDY168"/>
      <c r="SDZ168"/>
      <c r="SEA168"/>
      <c r="SEB168"/>
      <c r="SEC168"/>
      <c r="SED168"/>
      <c r="SEE168"/>
      <c r="SEF168"/>
      <c r="SEG168"/>
      <c r="SEH168"/>
      <c r="SEI168"/>
      <c r="SEJ168"/>
      <c r="SEK168"/>
      <c r="SEL168"/>
      <c r="SEM168"/>
      <c r="SEN168"/>
      <c r="SEO168"/>
      <c r="SEP168"/>
      <c r="SEQ168"/>
      <c r="SER168"/>
      <c r="SES168"/>
      <c r="SET168"/>
      <c r="SEU168"/>
      <c r="SEV168"/>
      <c r="SEW168"/>
      <c r="SEX168"/>
      <c r="SEY168"/>
      <c r="SEZ168"/>
      <c r="SFA168"/>
      <c r="SFB168"/>
      <c r="SFC168"/>
      <c r="SFD168"/>
      <c r="SFE168"/>
      <c r="SFF168"/>
      <c r="SFG168"/>
      <c r="SFH168"/>
      <c r="SFI168"/>
      <c r="SFJ168"/>
      <c r="SFK168"/>
      <c r="SFL168"/>
      <c r="SFM168"/>
      <c r="SFN168"/>
      <c r="SFO168"/>
      <c r="SFP168"/>
      <c r="SFQ168"/>
      <c r="SFR168"/>
      <c r="SFS168"/>
      <c r="SFT168"/>
      <c r="SFU168"/>
      <c r="SFV168"/>
      <c r="SFW168"/>
      <c r="SFX168"/>
      <c r="SFY168"/>
      <c r="SFZ168"/>
      <c r="SGA168"/>
      <c r="SGB168"/>
      <c r="SGC168"/>
      <c r="SGD168"/>
      <c r="SGE168"/>
      <c r="SGF168"/>
      <c r="SGG168"/>
      <c r="SGH168"/>
      <c r="SGI168"/>
      <c r="SGJ168"/>
      <c r="SGK168"/>
      <c r="SGL168"/>
      <c r="SGM168"/>
      <c r="SGN168"/>
      <c r="SGO168"/>
      <c r="SGP168"/>
      <c r="SGQ168"/>
      <c r="SGR168"/>
      <c r="SGS168"/>
      <c r="SGT168"/>
      <c r="SGU168"/>
      <c r="SGV168"/>
      <c r="SGW168"/>
      <c r="SGX168"/>
      <c r="SGY168"/>
      <c r="SGZ168"/>
      <c r="SHA168"/>
      <c r="SHB168"/>
      <c r="SHC168"/>
      <c r="SHD168"/>
      <c r="SHE168"/>
      <c r="SHF168"/>
      <c r="SHG168"/>
      <c r="SHH168"/>
      <c r="SHI168"/>
      <c r="SHJ168"/>
      <c r="SHK168"/>
      <c r="SHL168"/>
      <c r="SHM168"/>
      <c r="SHN168"/>
      <c r="SHO168"/>
      <c r="SHP168"/>
      <c r="SHQ168"/>
      <c r="SHR168"/>
      <c r="SHS168"/>
      <c r="SHT168"/>
      <c r="SHU168"/>
      <c r="SHV168"/>
      <c r="SHW168"/>
      <c r="SHX168"/>
      <c r="SHY168"/>
      <c r="SHZ168"/>
      <c r="SIA168"/>
      <c r="SIB168"/>
      <c r="SIC168"/>
      <c r="SID168"/>
      <c r="SIE168"/>
      <c r="SIF168"/>
      <c r="SIG168"/>
      <c r="SIH168"/>
      <c r="SII168"/>
      <c r="SIJ168"/>
      <c r="SIK168"/>
      <c r="SIL168"/>
      <c r="SIM168"/>
      <c r="SIN168"/>
      <c r="SIO168"/>
      <c r="SIP168"/>
      <c r="SIQ168"/>
      <c r="SIR168"/>
      <c r="SIS168"/>
      <c r="SIT168"/>
      <c r="SIU168"/>
      <c r="SIV168"/>
      <c r="SIW168"/>
      <c r="SIX168"/>
      <c r="SIY168"/>
      <c r="SIZ168"/>
      <c r="SJA168"/>
      <c r="SJB168"/>
      <c r="SJC168"/>
      <c r="SJD168"/>
      <c r="SJE168"/>
      <c r="SJF168"/>
      <c r="SJG168"/>
      <c r="SJH168"/>
      <c r="SJI168"/>
      <c r="SJJ168"/>
      <c r="SJK168"/>
      <c r="SJL168"/>
      <c r="SJM168"/>
      <c r="SJN168"/>
      <c r="SJO168"/>
      <c r="SJP168"/>
      <c r="SJQ168"/>
      <c r="SJR168"/>
      <c r="SJS168"/>
      <c r="SJT168"/>
      <c r="SJU168"/>
      <c r="SJV168"/>
      <c r="SJW168"/>
      <c r="SJX168"/>
      <c r="SJY168"/>
      <c r="SJZ168"/>
      <c r="SKA168"/>
      <c r="SKB168"/>
      <c r="SKC168"/>
      <c r="SKD168"/>
      <c r="SKE168"/>
      <c r="SKF168"/>
      <c r="SKG168"/>
      <c r="SKH168"/>
      <c r="SKI168"/>
      <c r="SKJ168"/>
      <c r="SKK168"/>
      <c r="SKL168"/>
      <c r="SKM168"/>
      <c r="SKN168"/>
      <c r="SKO168"/>
      <c r="SKP168"/>
      <c r="SKQ168"/>
      <c r="SKR168"/>
      <c r="SKS168"/>
      <c r="SKT168"/>
      <c r="SKU168"/>
      <c r="SKV168"/>
      <c r="SKW168"/>
      <c r="SKX168"/>
      <c r="SKY168"/>
      <c r="SKZ168"/>
      <c r="SLA168"/>
      <c r="SLB168"/>
      <c r="SLC168"/>
      <c r="SLD168"/>
      <c r="SLE168"/>
      <c r="SLF168"/>
      <c r="SLG168"/>
      <c r="SLH168"/>
      <c r="SLI168"/>
      <c r="SLJ168"/>
      <c r="SLK168"/>
      <c r="SLL168"/>
      <c r="SLM168"/>
      <c r="SLN168"/>
      <c r="SLO168"/>
      <c r="SLP168"/>
      <c r="SLQ168"/>
      <c r="SLR168"/>
      <c r="SLS168"/>
      <c r="SLT168"/>
      <c r="SLU168"/>
      <c r="SLV168"/>
      <c r="SLW168"/>
      <c r="SLX168"/>
      <c r="SLY168"/>
      <c r="SLZ168"/>
      <c r="SMA168"/>
      <c r="SMB168"/>
      <c r="SMC168"/>
      <c r="SMD168"/>
      <c r="SME168"/>
      <c r="SMF168"/>
      <c r="SMG168"/>
      <c r="SMH168"/>
      <c r="SMI168"/>
      <c r="SMJ168"/>
      <c r="SMK168"/>
      <c r="SML168"/>
      <c r="SMM168"/>
      <c r="SMN168"/>
      <c r="SMO168"/>
      <c r="SMP168"/>
      <c r="SMQ168"/>
      <c r="SMR168"/>
      <c r="SMS168"/>
      <c r="SMT168"/>
      <c r="SMU168"/>
      <c r="SMV168"/>
      <c r="SMW168"/>
      <c r="SMX168"/>
      <c r="SMY168"/>
      <c r="SMZ168"/>
      <c r="SNA168"/>
      <c r="SNB168"/>
      <c r="SNC168"/>
      <c r="SND168"/>
      <c r="SNE168"/>
      <c r="SNF168"/>
      <c r="SNG168"/>
      <c r="SNH168"/>
      <c r="SNI168"/>
      <c r="SNJ168"/>
      <c r="SNK168"/>
      <c r="SNL168"/>
      <c r="SNM168"/>
      <c r="SNN168"/>
      <c r="SNO168"/>
      <c r="SNP168"/>
      <c r="SNQ168"/>
      <c r="SNR168"/>
      <c r="SNS168"/>
      <c r="SNT168"/>
      <c r="SNU168"/>
      <c r="SNV168"/>
      <c r="SNW168"/>
      <c r="SNX168"/>
      <c r="SNY168"/>
      <c r="SNZ168"/>
      <c r="SOA168"/>
      <c r="SOB168"/>
      <c r="SOC168"/>
      <c r="SOD168"/>
      <c r="SOE168"/>
      <c r="SOF168"/>
      <c r="SOG168"/>
      <c r="SOH168"/>
      <c r="SOI168"/>
      <c r="SOJ168"/>
      <c r="SOK168"/>
      <c r="SOL168"/>
      <c r="SOM168"/>
      <c r="SON168"/>
      <c r="SOO168"/>
      <c r="SOP168"/>
      <c r="SOQ168"/>
      <c r="SOR168"/>
      <c r="SOS168"/>
      <c r="SOT168"/>
      <c r="SOU168"/>
      <c r="SOV168"/>
      <c r="SOW168"/>
      <c r="SOX168"/>
      <c r="SOY168"/>
      <c r="SOZ168"/>
      <c r="SPA168"/>
      <c r="SPB168"/>
      <c r="SPC168"/>
      <c r="SPD168"/>
      <c r="SPE168"/>
      <c r="SPF168"/>
      <c r="SPG168"/>
      <c r="SPH168"/>
      <c r="SPI168"/>
      <c r="SPJ168"/>
      <c r="SPK168"/>
      <c r="SPL168"/>
      <c r="SPM168"/>
      <c r="SPN168"/>
      <c r="SPO168"/>
      <c r="SPP168"/>
      <c r="SPQ168"/>
      <c r="SPR168"/>
      <c r="SPS168"/>
      <c r="SPT168"/>
      <c r="SPU168"/>
      <c r="SPV168"/>
      <c r="SPW168"/>
      <c r="SPX168"/>
      <c r="SPY168"/>
      <c r="SPZ168"/>
      <c r="SQA168"/>
      <c r="SQB168"/>
      <c r="SQC168"/>
      <c r="SQD168"/>
      <c r="SQE168"/>
      <c r="SQF168"/>
      <c r="SQG168"/>
      <c r="SQH168"/>
      <c r="SQI168"/>
      <c r="SQJ168"/>
      <c r="SQK168"/>
      <c r="SQL168"/>
      <c r="SQM168"/>
      <c r="SQN168"/>
      <c r="SQO168"/>
      <c r="SQP168"/>
      <c r="SQQ168"/>
      <c r="SQR168"/>
      <c r="SQS168"/>
      <c r="SQT168"/>
      <c r="SQU168"/>
      <c r="SQV168"/>
      <c r="SQW168"/>
      <c r="SQX168"/>
      <c r="SQY168"/>
      <c r="SQZ168"/>
      <c r="SRA168"/>
      <c r="SRB168"/>
      <c r="SRC168"/>
      <c r="SRD168"/>
      <c r="SRE168"/>
      <c r="SRF168"/>
      <c r="SRG168"/>
      <c r="SRH168"/>
      <c r="SRI168"/>
      <c r="SRJ168"/>
      <c r="SRK168"/>
      <c r="SRL168"/>
      <c r="SRM168"/>
      <c r="SRN168"/>
      <c r="SRO168"/>
      <c r="SRP168"/>
      <c r="SRQ168"/>
      <c r="SRR168"/>
      <c r="SRS168"/>
      <c r="SRT168"/>
      <c r="SRU168"/>
      <c r="SRV168"/>
      <c r="SRW168"/>
      <c r="SRX168"/>
      <c r="SRY168"/>
      <c r="SRZ168"/>
      <c r="SSA168"/>
      <c r="SSB168"/>
      <c r="SSC168"/>
      <c r="SSD168"/>
      <c r="SSE168"/>
      <c r="SSF168"/>
      <c r="SSG168"/>
      <c r="SSH168"/>
      <c r="SSI168"/>
      <c r="SSJ168"/>
      <c r="SSK168"/>
      <c r="SSL168"/>
      <c r="SSM168"/>
      <c r="SSN168"/>
      <c r="SSO168"/>
      <c r="SSP168"/>
      <c r="SSQ168"/>
      <c r="SSR168"/>
      <c r="SSS168"/>
      <c r="SST168"/>
      <c r="SSU168"/>
      <c r="SSV168"/>
      <c r="SSW168"/>
      <c r="SSX168"/>
      <c r="SSY168"/>
      <c r="SSZ168"/>
      <c r="STA168"/>
      <c r="STB168"/>
      <c r="STC168"/>
      <c r="STD168"/>
      <c r="STE168"/>
      <c r="STF168"/>
      <c r="STG168"/>
      <c r="STH168"/>
      <c r="STI168"/>
      <c r="STJ168"/>
      <c r="STK168"/>
      <c r="STL168"/>
      <c r="STM168"/>
      <c r="STN168"/>
      <c r="STO168"/>
      <c r="STP168"/>
      <c r="STQ168"/>
      <c r="STR168"/>
      <c r="STS168"/>
      <c r="STT168"/>
      <c r="STU168"/>
      <c r="STV168"/>
      <c r="STW168"/>
      <c r="STX168"/>
      <c r="STY168"/>
      <c r="STZ168"/>
      <c r="SUA168"/>
      <c r="SUB168"/>
      <c r="SUC168"/>
      <c r="SUD168"/>
      <c r="SUE168"/>
      <c r="SUF168"/>
      <c r="SUG168"/>
      <c r="SUH168"/>
      <c r="SUI168"/>
      <c r="SUJ168"/>
      <c r="SUK168"/>
      <c r="SUL168"/>
      <c r="SUM168"/>
      <c r="SUN168"/>
      <c r="SUO168"/>
      <c r="SUP168"/>
      <c r="SUQ168"/>
      <c r="SUR168"/>
      <c r="SUS168"/>
      <c r="SUT168"/>
      <c r="SUU168"/>
      <c r="SUV168"/>
      <c r="SUW168"/>
      <c r="SUX168"/>
      <c r="SUY168"/>
      <c r="SUZ168"/>
      <c r="SVA168"/>
      <c r="SVB168"/>
      <c r="SVC168"/>
      <c r="SVD168"/>
      <c r="SVE168"/>
      <c r="SVF168"/>
      <c r="SVG168"/>
      <c r="SVH168"/>
      <c r="SVI168"/>
      <c r="SVJ168"/>
      <c r="SVK168"/>
      <c r="SVL168"/>
      <c r="SVM168"/>
      <c r="SVN168"/>
      <c r="SVO168"/>
      <c r="SVP168"/>
      <c r="SVQ168"/>
      <c r="SVR168"/>
      <c r="SVS168"/>
      <c r="SVT168"/>
      <c r="SVU168"/>
      <c r="SVV168"/>
      <c r="SVW168"/>
      <c r="SVX168"/>
      <c r="SVY168"/>
      <c r="SVZ168"/>
      <c r="SWA168"/>
      <c r="SWB168"/>
      <c r="SWC168"/>
      <c r="SWD168"/>
      <c r="SWE168"/>
      <c r="SWF168"/>
      <c r="SWG168"/>
      <c r="SWH168"/>
      <c r="SWI168"/>
      <c r="SWJ168"/>
      <c r="SWK168"/>
      <c r="SWL168"/>
      <c r="SWM168"/>
      <c r="SWN168"/>
      <c r="SWO168"/>
      <c r="SWP168"/>
      <c r="SWQ168"/>
      <c r="SWR168"/>
      <c r="SWS168"/>
      <c r="SWT168"/>
      <c r="SWU168"/>
      <c r="SWV168"/>
      <c r="SWW168"/>
      <c r="SWX168"/>
      <c r="SWY168"/>
      <c r="SWZ168"/>
      <c r="SXA168"/>
      <c r="SXB168"/>
      <c r="SXC168"/>
      <c r="SXD168"/>
      <c r="SXE168"/>
      <c r="SXF168"/>
      <c r="SXG168"/>
      <c r="SXH168"/>
      <c r="SXI168"/>
      <c r="SXJ168"/>
      <c r="SXK168"/>
      <c r="SXL168"/>
      <c r="SXM168"/>
      <c r="SXN168"/>
      <c r="SXO168"/>
      <c r="SXP168"/>
      <c r="SXQ168"/>
      <c r="SXR168"/>
      <c r="SXS168"/>
      <c r="SXT168"/>
      <c r="SXU168"/>
      <c r="SXV168"/>
      <c r="SXW168"/>
      <c r="SXX168"/>
      <c r="SXY168"/>
      <c r="SXZ168"/>
      <c r="SYA168"/>
      <c r="SYB168"/>
      <c r="SYC168"/>
      <c r="SYD168"/>
      <c r="SYE168"/>
      <c r="SYF168"/>
      <c r="SYG168"/>
      <c r="SYH168"/>
      <c r="SYI168"/>
      <c r="SYJ168"/>
      <c r="SYK168"/>
      <c r="SYL168"/>
      <c r="SYM168"/>
      <c r="SYN168"/>
      <c r="SYO168"/>
      <c r="SYP168"/>
      <c r="SYQ168"/>
      <c r="SYR168"/>
      <c r="SYS168"/>
      <c r="SYT168"/>
      <c r="SYU168"/>
      <c r="SYV168"/>
      <c r="SYW168"/>
      <c r="SYX168"/>
      <c r="SYY168"/>
      <c r="SYZ168"/>
      <c r="SZA168"/>
      <c r="SZB168"/>
      <c r="SZC168"/>
      <c r="SZD168"/>
      <c r="SZE168"/>
      <c r="SZF168"/>
      <c r="SZG168"/>
      <c r="SZH168"/>
      <c r="SZI168"/>
      <c r="SZJ168"/>
      <c r="SZK168"/>
      <c r="SZL168"/>
      <c r="SZM168"/>
      <c r="SZN168"/>
      <c r="SZO168"/>
      <c r="SZP168"/>
      <c r="SZQ168"/>
      <c r="SZR168"/>
      <c r="SZS168"/>
      <c r="SZT168"/>
      <c r="SZU168"/>
      <c r="SZV168"/>
      <c r="SZW168"/>
      <c r="SZX168"/>
      <c r="SZY168"/>
      <c r="SZZ168"/>
      <c r="TAA168"/>
      <c r="TAB168"/>
      <c r="TAC168"/>
      <c r="TAD168"/>
      <c r="TAE168"/>
      <c r="TAF168"/>
      <c r="TAG168"/>
      <c r="TAH168"/>
      <c r="TAI168"/>
      <c r="TAJ168"/>
      <c r="TAK168"/>
      <c r="TAL168"/>
      <c r="TAM168"/>
      <c r="TAN168"/>
      <c r="TAO168"/>
      <c r="TAP168"/>
      <c r="TAQ168"/>
      <c r="TAR168"/>
      <c r="TAS168"/>
      <c r="TAT168"/>
      <c r="TAU168"/>
      <c r="TAV168"/>
      <c r="TAW168"/>
      <c r="TAX168"/>
      <c r="TAY168"/>
      <c r="TAZ168"/>
      <c r="TBA168"/>
      <c r="TBB168"/>
      <c r="TBC168"/>
      <c r="TBD168"/>
      <c r="TBE168"/>
      <c r="TBF168"/>
      <c r="TBG168"/>
      <c r="TBH168"/>
      <c r="TBI168"/>
      <c r="TBJ168"/>
      <c r="TBK168"/>
      <c r="TBL168"/>
      <c r="TBM168"/>
      <c r="TBN168"/>
      <c r="TBO168"/>
      <c r="TBP168"/>
      <c r="TBQ168"/>
      <c r="TBR168"/>
      <c r="TBS168"/>
      <c r="TBT168"/>
      <c r="TBU168"/>
      <c r="TBV168"/>
      <c r="TBW168"/>
      <c r="TBX168"/>
      <c r="TBY168"/>
      <c r="TBZ168"/>
      <c r="TCA168"/>
      <c r="TCB168"/>
      <c r="TCC168"/>
      <c r="TCD168"/>
      <c r="TCE168"/>
      <c r="TCF168"/>
      <c r="TCG168"/>
      <c r="TCH168"/>
      <c r="TCI168"/>
      <c r="TCJ168"/>
      <c r="TCK168"/>
      <c r="TCL168"/>
      <c r="TCM168"/>
      <c r="TCN168"/>
      <c r="TCO168"/>
      <c r="TCP168"/>
      <c r="TCQ168"/>
      <c r="TCR168"/>
      <c r="TCS168"/>
      <c r="TCT168"/>
      <c r="TCU168"/>
      <c r="TCV168"/>
      <c r="TCW168"/>
      <c r="TCX168"/>
      <c r="TCY168"/>
      <c r="TCZ168"/>
      <c r="TDA168"/>
      <c r="TDB168"/>
      <c r="TDC168"/>
      <c r="TDD168"/>
      <c r="TDE168"/>
      <c r="TDF168"/>
      <c r="TDG168"/>
      <c r="TDH168"/>
      <c r="TDI168"/>
      <c r="TDJ168"/>
      <c r="TDK168"/>
      <c r="TDL168"/>
      <c r="TDM168"/>
      <c r="TDN168"/>
      <c r="TDO168"/>
      <c r="TDP168"/>
      <c r="TDQ168"/>
      <c r="TDR168"/>
      <c r="TDS168"/>
      <c r="TDT168"/>
      <c r="TDU168"/>
      <c r="TDV168"/>
      <c r="TDW168"/>
      <c r="TDX168"/>
      <c r="TDY168"/>
      <c r="TDZ168"/>
      <c r="TEA168"/>
      <c r="TEB168"/>
      <c r="TEC168"/>
      <c r="TED168"/>
      <c r="TEE168"/>
      <c r="TEF168"/>
      <c r="TEG168"/>
      <c r="TEH168"/>
      <c r="TEI168"/>
      <c r="TEJ168"/>
      <c r="TEK168"/>
      <c r="TEL168"/>
      <c r="TEM168"/>
      <c r="TEN168"/>
      <c r="TEO168"/>
      <c r="TEP168"/>
      <c r="TEQ168"/>
      <c r="TER168"/>
      <c r="TES168"/>
      <c r="TET168"/>
      <c r="TEU168"/>
      <c r="TEV168"/>
      <c r="TEW168"/>
      <c r="TEX168"/>
      <c r="TEY168"/>
      <c r="TEZ168"/>
      <c r="TFA168"/>
      <c r="TFB168"/>
      <c r="TFC168"/>
      <c r="TFD168"/>
      <c r="TFE168"/>
      <c r="TFF168"/>
      <c r="TFG168"/>
      <c r="TFH168"/>
      <c r="TFI168"/>
      <c r="TFJ168"/>
      <c r="TFK168"/>
      <c r="TFL168"/>
      <c r="TFM168"/>
      <c r="TFN168"/>
      <c r="TFO168"/>
      <c r="TFP168"/>
      <c r="TFQ168"/>
      <c r="TFR168"/>
      <c r="TFS168"/>
      <c r="TFT168"/>
      <c r="TFU168"/>
      <c r="TFV168"/>
      <c r="TFW168"/>
      <c r="TFX168"/>
      <c r="TFY168"/>
      <c r="TFZ168"/>
      <c r="TGA168"/>
      <c r="TGB168"/>
      <c r="TGC168"/>
      <c r="TGD168"/>
      <c r="TGE168"/>
      <c r="TGF168"/>
      <c r="TGG168"/>
      <c r="TGH168"/>
      <c r="TGI168"/>
      <c r="TGJ168"/>
      <c r="TGK168"/>
      <c r="TGL168"/>
      <c r="TGM168"/>
      <c r="TGN168"/>
      <c r="TGO168"/>
      <c r="TGP168"/>
      <c r="TGQ168"/>
      <c r="TGR168"/>
      <c r="TGS168"/>
      <c r="TGT168"/>
      <c r="TGU168"/>
      <c r="TGV168"/>
      <c r="TGW168"/>
      <c r="TGX168"/>
      <c r="TGY168"/>
      <c r="TGZ168"/>
      <c r="THA168"/>
      <c r="THB168"/>
      <c r="THC168"/>
      <c r="THD168"/>
      <c r="THE168"/>
      <c r="THF168"/>
      <c r="THG168"/>
      <c r="THH168"/>
      <c r="THI168"/>
      <c r="THJ168"/>
      <c r="THK168"/>
      <c r="THL168"/>
      <c r="THM168"/>
      <c r="THN168"/>
      <c r="THO168"/>
      <c r="THP168"/>
      <c r="THQ168"/>
      <c r="THR168"/>
      <c r="THS168"/>
      <c r="THT168"/>
      <c r="THU168"/>
      <c r="THV168"/>
      <c r="THW168"/>
      <c r="THX168"/>
      <c r="THY168"/>
      <c r="THZ168"/>
      <c r="TIA168"/>
      <c r="TIB168"/>
      <c r="TIC168"/>
      <c r="TID168"/>
      <c r="TIE168"/>
      <c r="TIF168"/>
      <c r="TIG168"/>
      <c r="TIH168"/>
      <c r="TII168"/>
      <c r="TIJ168"/>
      <c r="TIK168"/>
      <c r="TIL168"/>
      <c r="TIM168"/>
      <c r="TIN168"/>
      <c r="TIO168"/>
      <c r="TIP168"/>
      <c r="TIQ168"/>
      <c r="TIR168"/>
      <c r="TIS168"/>
      <c r="TIT168"/>
      <c r="TIU168"/>
      <c r="TIV168"/>
      <c r="TIW168"/>
      <c r="TIX168"/>
      <c r="TIY168"/>
      <c r="TIZ168"/>
      <c r="TJA168"/>
      <c r="TJB168"/>
      <c r="TJC168"/>
      <c r="TJD168"/>
      <c r="TJE168"/>
      <c r="TJF168"/>
      <c r="TJG168"/>
      <c r="TJH168"/>
      <c r="TJI168"/>
      <c r="TJJ168"/>
      <c r="TJK168"/>
      <c r="TJL168"/>
      <c r="TJM168"/>
      <c r="TJN168"/>
      <c r="TJO168"/>
      <c r="TJP168"/>
      <c r="TJQ168"/>
      <c r="TJR168"/>
      <c r="TJS168"/>
      <c r="TJT168"/>
      <c r="TJU168"/>
      <c r="TJV168"/>
      <c r="TJW168"/>
      <c r="TJX168"/>
      <c r="TJY168"/>
      <c r="TJZ168"/>
      <c r="TKA168"/>
      <c r="TKB168"/>
      <c r="TKC168"/>
      <c r="TKD168"/>
      <c r="TKE168"/>
      <c r="TKF168"/>
      <c r="TKG168"/>
      <c r="TKH168"/>
      <c r="TKI168"/>
      <c r="TKJ168"/>
      <c r="TKK168"/>
      <c r="TKL168"/>
      <c r="TKM168"/>
      <c r="TKN168"/>
      <c r="TKO168"/>
      <c r="TKP168"/>
      <c r="TKQ168"/>
      <c r="TKR168"/>
      <c r="TKS168"/>
      <c r="TKT168"/>
      <c r="TKU168"/>
      <c r="TKV168"/>
      <c r="TKW168"/>
      <c r="TKX168"/>
      <c r="TKY168"/>
      <c r="TKZ168"/>
      <c r="TLA168"/>
      <c r="TLB168"/>
      <c r="TLC168"/>
      <c r="TLD168"/>
      <c r="TLE168"/>
      <c r="TLF168"/>
      <c r="TLG168"/>
      <c r="TLH168"/>
      <c r="TLI168"/>
      <c r="TLJ168"/>
      <c r="TLK168"/>
      <c r="TLL168"/>
      <c r="TLM168"/>
      <c r="TLN168"/>
      <c r="TLO168"/>
      <c r="TLP168"/>
      <c r="TLQ168"/>
      <c r="TLR168"/>
      <c r="TLS168"/>
      <c r="TLT168"/>
      <c r="TLU168"/>
      <c r="TLV168"/>
      <c r="TLW168"/>
      <c r="TLX168"/>
      <c r="TLY168"/>
      <c r="TLZ168"/>
      <c r="TMA168"/>
      <c r="TMB168"/>
      <c r="TMC168"/>
      <c r="TMD168"/>
      <c r="TME168"/>
      <c r="TMF168"/>
      <c r="TMG168"/>
      <c r="TMH168"/>
      <c r="TMI168"/>
      <c r="TMJ168"/>
      <c r="TMK168"/>
      <c r="TML168"/>
      <c r="TMM168"/>
      <c r="TMN168"/>
      <c r="TMO168"/>
      <c r="TMP168"/>
      <c r="TMQ168"/>
      <c r="TMR168"/>
      <c r="TMS168"/>
      <c r="TMT168"/>
      <c r="TMU168"/>
      <c r="TMV168"/>
      <c r="TMW168"/>
      <c r="TMX168"/>
      <c r="TMY168"/>
      <c r="TMZ168"/>
      <c r="TNA168"/>
      <c r="TNB168"/>
      <c r="TNC168"/>
      <c r="TND168"/>
      <c r="TNE168"/>
      <c r="TNF168"/>
      <c r="TNG168"/>
      <c r="TNH168"/>
      <c r="TNI168"/>
      <c r="TNJ168"/>
      <c r="TNK168"/>
      <c r="TNL168"/>
      <c r="TNM168"/>
      <c r="TNN168"/>
      <c r="TNO168"/>
      <c r="TNP168"/>
      <c r="TNQ168"/>
      <c r="TNR168"/>
      <c r="TNS168"/>
      <c r="TNT168"/>
      <c r="TNU168"/>
      <c r="TNV168"/>
      <c r="TNW168"/>
      <c r="TNX168"/>
      <c r="TNY168"/>
      <c r="TNZ168"/>
      <c r="TOA168"/>
      <c r="TOB168"/>
      <c r="TOC168"/>
      <c r="TOD168"/>
      <c r="TOE168"/>
      <c r="TOF168"/>
      <c r="TOG168"/>
      <c r="TOH168"/>
      <c r="TOI168"/>
      <c r="TOJ168"/>
      <c r="TOK168"/>
      <c r="TOL168"/>
      <c r="TOM168"/>
      <c r="TON168"/>
      <c r="TOO168"/>
      <c r="TOP168"/>
      <c r="TOQ168"/>
      <c r="TOR168"/>
      <c r="TOS168"/>
      <c r="TOT168"/>
      <c r="TOU168"/>
      <c r="TOV168"/>
      <c r="TOW168"/>
      <c r="TOX168"/>
      <c r="TOY168"/>
      <c r="TOZ168"/>
      <c r="TPA168"/>
      <c r="TPB168"/>
      <c r="TPC168"/>
      <c r="TPD168"/>
      <c r="TPE168"/>
      <c r="TPF168"/>
      <c r="TPG168"/>
      <c r="TPH168"/>
      <c r="TPI168"/>
      <c r="TPJ168"/>
      <c r="TPK168"/>
      <c r="TPL168"/>
      <c r="TPM168"/>
      <c r="TPN168"/>
      <c r="TPO168"/>
      <c r="TPP168"/>
      <c r="TPQ168"/>
      <c r="TPR168"/>
      <c r="TPS168"/>
      <c r="TPT168"/>
      <c r="TPU168"/>
      <c r="TPV168"/>
      <c r="TPW168"/>
      <c r="TPX168"/>
      <c r="TPY168"/>
      <c r="TPZ168"/>
      <c r="TQA168"/>
      <c r="TQB168"/>
      <c r="TQC168"/>
      <c r="TQD168"/>
      <c r="TQE168"/>
      <c r="TQF168"/>
      <c r="TQG168"/>
      <c r="TQH168"/>
      <c r="TQI168"/>
      <c r="TQJ168"/>
      <c r="TQK168"/>
      <c r="TQL168"/>
      <c r="TQM168"/>
      <c r="TQN168"/>
      <c r="TQO168"/>
      <c r="TQP168"/>
      <c r="TQQ168"/>
      <c r="TQR168"/>
      <c r="TQS168"/>
      <c r="TQT168"/>
      <c r="TQU168"/>
      <c r="TQV168"/>
      <c r="TQW168"/>
      <c r="TQX168"/>
      <c r="TQY168"/>
      <c r="TQZ168"/>
      <c r="TRA168"/>
      <c r="TRB168"/>
      <c r="TRC168"/>
      <c r="TRD168"/>
      <c r="TRE168"/>
      <c r="TRF168"/>
      <c r="TRG168"/>
      <c r="TRH168"/>
      <c r="TRI168"/>
      <c r="TRJ168"/>
      <c r="TRK168"/>
      <c r="TRL168"/>
      <c r="TRM168"/>
      <c r="TRN168"/>
      <c r="TRO168"/>
      <c r="TRP168"/>
      <c r="TRQ168"/>
      <c r="TRR168"/>
      <c r="TRS168"/>
      <c r="TRT168"/>
      <c r="TRU168"/>
      <c r="TRV168"/>
      <c r="TRW168"/>
      <c r="TRX168"/>
      <c r="TRY168"/>
      <c r="TRZ168"/>
      <c r="TSA168"/>
      <c r="TSB168"/>
      <c r="TSC168"/>
      <c r="TSD168"/>
      <c r="TSE168"/>
      <c r="TSF168"/>
      <c r="TSG168"/>
      <c r="TSH168"/>
      <c r="TSI168"/>
      <c r="TSJ168"/>
      <c r="TSK168"/>
      <c r="TSL168"/>
      <c r="TSM168"/>
      <c r="TSN168"/>
      <c r="TSO168"/>
      <c r="TSP168"/>
      <c r="TSQ168"/>
      <c r="TSR168"/>
      <c r="TSS168"/>
      <c r="TST168"/>
      <c r="TSU168"/>
      <c r="TSV168"/>
      <c r="TSW168"/>
      <c r="TSX168"/>
      <c r="TSY168"/>
      <c r="TSZ168"/>
      <c r="TTA168"/>
      <c r="TTB168"/>
      <c r="TTC168"/>
      <c r="TTD168"/>
      <c r="TTE168"/>
      <c r="TTF168"/>
      <c r="TTG168"/>
      <c r="TTH168"/>
      <c r="TTI168"/>
      <c r="TTJ168"/>
      <c r="TTK168"/>
      <c r="TTL168"/>
      <c r="TTM168"/>
      <c r="TTN168"/>
      <c r="TTO168"/>
      <c r="TTP168"/>
      <c r="TTQ168"/>
      <c r="TTR168"/>
      <c r="TTS168"/>
      <c r="TTT168"/>
      <c r="TTU168"/>
      <c r="TTV168"/>
      <c r="TTW168"/>
      <c r="TTX168"/>
      <c r="TTY168"/>
      <c r="TTZ168"/>
      <c r="TUA168"/>
      <c r="TUB168"/>
      <c r="TUC168"/>
      <c r="TUD168"/>
      <c r="TUE168"/>
      <c r="TUF168"/>
      <c r="TUG168"/>
      <c r="TUH168"/>
      <c r="TUI168"/>
      <c r="TUJ168"/>
      <c r="TUK168"/>
      <c r="TUL168"/>
      <c r="TUM168"/>
      <c r="TUN168"/>
      <c r="TUO168"/>
      <c r="TUP168"/>
      <c r="TUQ168"/>
      <c r="TUR168"/>
      <c r="TUS168"/>
      <c r="TUT168"/>
      <c r="TUU168"/>
      <c r="TUV168"/>
      <c r="TUW168"/>
      <c r="TUX168"/>
      <c r="TUY168"/>
      <c r="TUZ168"/>
      <c r="TVA168"/>
      <c r="TVB168"/>
      <c r="TVC168"/>
      <c r="TVD168"/>
      <c r="TVE168"/>
      <c r="TVF168"/>
      <c r="TVG168"/>
      <c r="TVH168"/>
      <c r="TVI168"/>
      <c r="TVJ168"/>
      <c r="TVK168"/>
      <c r="TVL168"/>
      <c r="TVM168"/>
      <c r="TVN168"/>
      <c r="TVO168"/>
      <c r="TVP168"/>
      <c r="TVQ168"/>
      <c r="TVR168"/>
      <c r="TVS168"/>
      <c r="TVT168"/>
      <c r="TVU168"/>
      <c r="TVV168"/>
      <c r="TVW168"/>
      <c r="TVX168"/>
      <c r="TVY168"/>
      <c r="TVZ168"/>
      <c r="TWA168"/>
      <c r="TWB168"/>
      <c r="TWC168"/>
      <c r="TWD168"/>
      <c r="TWE168"/>
      <c r="TWF168"/>
      <c r="TWG168"/>
      <c r="TWH168"/>
      <c r="TWI168"/>
      <c r="TWJ168"/>
      <c r="TWK168"/>
      <c r="TWL168"/>
      <c r="TWM168"/>
      <c r="TWN168"/>
      <c r="TWO168"/>
      <c r="TWP168"/>
      <c r="TWQ168"/>
      <c r="TWR168"/>
      <c r="TWS168"/>
      <c r="TWT168"/>
      <c r="TWU168"/>
      <c r="TWV168"/>
      <c r="TWW168"/>
      <c r="TWX168"/>
      <c r="TWY168"/>
      <c r="TWZ168"/>
      <c r="TXA168"/>
      <c r="TXB168"/>
      <c r="TXC168"/>
      <c r="TXD168"/>
      <c r="TXE168"/>
      <c r="TXF168"/>
      <c r="TXG168"/>
      <c r="TXH168"/>
      <c r="TXI168"/>
      <c r="TXJ168"/>
      <c r="TXK168"/>
      <c r="TXL168"/>
      <c r="TXM168"/>
      <c r="TXN168"/>
      <c r="TXO168"/>
      <c r="TXP168"/>
      <c r="TXQ168"/>
      <c r="TXR168"/>
      <c r="TXS168"/>
      <c r="TXT168"/>
      <c r="TXU168"/>
      <c r="TXV168"/>
      <c r="TXW168"/>
      <c r="TXX168"/>
      <c r="TXY168"/>
      <c r="TXZ168"/>
      <c r="TYA168"/>
      <c r="TYB168"/>
      <c r="TYC168"/>
      <c r="TYD168"/>
      <c r="TYE168"/>
      <c r="TYF168"/>
      <c r="TYG168"/>
      <c r="TYH168"/>
      <c r="TYI168"/>
      <c r="TYJ168"/>
      <c r="TYK168"/>
      <c r="TYL168"/>
      <c r="TYM168"/>
      <c r="TYN168"/>
      <c r="TYO168"/>
      <c r="TYP168"/>
      <c r="TYQ168"/>
      <c r="TYR168"/>
      <c r="TYS168"/>
      <c r="TYT168"/>
      <c r="TYU168"/>
      <c r="TYV168"/>
      <c r="TYW168"/>
      <c r="TYX168"/>
      <c r="TYY168"/>
      <c r="TYZ168"/>
      <c r="TZA168"/>
      <c r="TZB168"/>
      <c r="TZC168"/>
      <c r="TZD168"/>
      <c r="TZE168"/>
      <c r="TZF168"/>
      <c r="TZG168"/>
      <c r="TZH168"/>
      <c r="TZI168"/>
      <c r="TZJ168"/>
      <c r="TZK168"/>
      <c r="TZL168"/>
      <c r="TZM168"/>
      <c r="TZN168"/>
      <c r="TZO168"/>
      <c r="TZP168"/>
      <c r="TZQ168"/>
      <c r="TZR168"/>
      <c r="TZS168"/>
      <c r="TZT168"/>
      <c r="TZU168"/>
      <c r="TZV168"/>
      <c r="TZW168"/>
      <c r="TZX168"/>
      <c r="TZY168"/>
      <c r="TZZ168"/>
      <c r="UAA168"/>
      <c r="UAB168"/>
      <c r="UAC168"/>
      <c r="UAD168"/>
      <c r="UAE168"/>
      <c r="UAF168"/>
      <c r="UAG168"/>
      <c r="UAH168"/>
      <c r="UAI168"/>
      <c r="UAJ168"/>
      <c r="UAK168"/>
      <c r="UAL168"/>
      <c r="UAM168"/>
      <c r="UAN168"/>
      <c r="UAO168"/>
      <c r="UAP168"/>
      <c r="UAQ168"/>
      <c r="UAR168"/>
      <c r="UAS168"/>
      <c r="UAT168"/>
      <c r="UAU168"/>
      <c r="UAV168"/>
      <c r="UAW168"/>
      <c r="UAX168"/>
      <c r="UAY168"/>
      <c r="UAZ168"/>
      <c r="UBA168"/>
      <c r="UBB168"/>
      <c r="UBC168"/>
      <c r="UBD168"/>
      <c r="UBE168"/>
      <c r="UBF168"/>
      <c r="UBG168"/>
      <c r="UBH168"/>
      <c r="UBI168"/>
      <c r="UBJ168"/>
      <c r="UBK168"/>
      <c r="UBL168"/>
      <c r="UBM168"/>
      <c r="UBN168"/>
      <c r="UBO168"/>
      <c r="UBP168"/>
      <c r="UBQ168"/>
      <c r="UBR168"/>
      <c r="UBS168"/>
      <c r="UBT168"/>
      <c r="UBU168"/>
      <c r="UBV168"/>
      <c r="UBW168"/>
      <c r="UBX168"/>
      <c r="UBY168"/>
      <c r="UBZ168"/>
      <c r="UCA168"/>
      <c r="UCB168"/>
      <c r="UCC168"/>
      <c r="UCD168"/>
      <c r="UCE168"/>
      <c r="UCF168"/>
      <c r="UCG168"/>
      <c r="UCH168"/>
      <c r="UCI168"/>
      <c r="UCJ168"/>
      <c r="UCK168"/>
      <c r="UCL168"/>
      <c r="UCM168"/>
      <c r="UCN168"/>
      <c r="UCO168"/>
      <c r="UCP168"/>
      <c r="UCQ168"/>
      <c r="UCR168"/>
      <c r="UCS168"/>
      <c r="UCT168"/>
      <c r="UCU168"/>
      <c r="UCV168"/>
      <c r="UCW168"/>
      <c r="UCX168"/>
      <c r="UCY168"/>
      <c r="UCZ168"/>
      <c r="UDA168"/>
      <c r="UDB168"/>
      <c r="UDC168"/>
      <c r="UDD168"/>
      <c r="UDE168"/>
      <c r="UDF168"/>
      <c r="UDG168"/>
      <c r="UDH168"/>
      <c r="UDI168"/>
      <c r="UDJ168"/>
      <c r="UDK168"/>
      <c r="UDL168"/>
      <c r="UDM168"/>
      <c r="UDN168"/>
      <c r="UDO168"/>
      <c r="UDP168"/>
      <c r="UDQ168"/>
      <c r="UDR168"/>
      <c r="UDS168"/>
      <c r="UDT168"/>
      <c r="UDU168"/>
      <c r="UDV168"/>
      <c r="UDW168"/>
      <c r="UDX168"/>
      <c r="UDY168"/>
      <c r="UDZ168"/>
      <c r="UEA168"/>
      <c r="UEB168"/>
      <c r="UEC168"/>
      <c r="UED168"/>
      <c r="UEE168"/>
      <c r="UEF168"/>
      <c r="UEG168"/>
      <c r="UEH168"/>
      <c r="UEI168"/>
      <c r="UEJ168"/>
      <c r="UEK168"/>
      <c r="UEL168"/>
      <c r="UEM168"/>
      <c r="UEN168"/>
      <c r="UEO168"/>
      <c r="UEP168"/>
      <c r="UEQ168"/>
      <c r="UER168"/>
      <c r="UES168"/>
      <c r="UET168"/>
      <c r="UEU168"/>
      <c r="UEV168"/>
      <c r="UEW168"/>
      <c r="UEX168"/>
      <c r="UEY168"/>
      <c r="UEZ168"/>
      <c r="UFA168"/>
      <c r="UFB168"/>
      <c r="UFC168"/>
      <c r="UFD168"/>
      <c r="UFE168"/>
      <c r="UFF168"/>
      <c r="UFG168"/>
      <c r="UFH168"/>
      <c r="UFI168"/>
      <c r="UFJ168"/>
      <c r="UFK168"/>
      <c r="UFL168"/>
      <c r="UFM168"/>
      <c r="UFN168"/>
      <c r="UFO168"/>
      <c r="UFP168"/>
      <c r="UFQ168"/>
      <c r="UFR168"/>
      <c r="UFS168"/>
      <c r="UFT168"/>
      <c r="UFU168"/>
      <c r="UFV168"/>
      <c r="UFW168"/>
      <c r="UFX168"/>
      <c r="UFY168"/>
      <c r="UFZ168"/>
      <c r="UGA168"/>
      <c r="UGB168"/>
      <c r="UGC168"/>
      <c r="UGD168"/>
      <c r="UGE168"/>
      <c r="UGF168"/>
      <c r="UGG168"/>
      <c r="UGH168"/>
      <c r="UGI168"/>
      <c r="UGJ168"/>
      <c r="UGK168"/>
      <c r="UGL168"/>
      <c r="UGM168"/>
      <c r="UGN168"/>
      <c r="UGO168"/>
      <c r="UGP168"/>
      <c r="UGQ168"/>
      <c r="UGR168"/>
      <c r="UGS168"/>
      <c r="UGT168"/>
      <c r="UGU168"/>
      <c r="UGV168"/>
      <c r="UGW168"/>
      <c r="UGX168"/>
      <c r="UGY168"/>
      <c r="UGZ168"/>
      <c r="UHA168"/>
      <c r="UHB168"/>
      <c r="UHC168"/>
      <c r="UHD168"/>
      <c r="UHE168"/>
      <c r="UHF168"/>
      <c r="UHG168"/>
      <c r="UHH168"/>
      <c r="UHI168"/>
      <c r="UHJ168"/>
      <c r="UHK168"/>
      <c r="UHL168"/>
      <c r="UHM168"/>
      <c r="UHN168"/>
      <c r="UHO168"/>
      <c r="UHP168"/>
      <c r="UHQ168"/>
      <c r="UHR168"/>
      <c r="UHS168"/>
      <c r="UHT168"/>
      <c r="UHU168"/>
      <c r="UHV168"/>
      <c r="UHW168"/>
      <c r="UHX168"/>
      <c r="UHY168"/>
      <c r="UHZ168"/>
      <c r="UIA168"/>
      <c r="UIB168"/>
      <c r="UIC168"/>
      <c r="UID168"/>
      <c r="UIE168"/>
      <c r="UIF168"/>
      <c r="UIG168"/>
      <c r="UIH168"/>
      <c r="UII168"/>
      <c r="UIJ168"/>
      <c r="UIK168"/>
      <c r="UIL168"/>
      <c r="UIM168"/>
      <c r="UIN168"/>
      <c r="UIO168"/>
      <c r="UIP168"/>
      <c r="UIQ168"/>
      <c r="UIR168"/>
      <c r="UIS168"/>
      <c r="UIT168"/>
      <c r="UIU168"/>
      <c r="UIV168"/>
      <c r="UIW168"/>
      <c r="UIX168"/>
      <c r="UIY168"/>
      <c r="UIZ168"/>
      <c r="UJA168"/>
      <c r="UJB168"/>
      <c r="UJC168"/>
      <c r="UJD168"/>
      <c r="UJE168"/>
      <c r="UJF168"/>
      <c r="UJG168"/>
      <c r="UJH168"/>
      <c r="UJI168"/>
      <c r="UJJ168"/>
      <c r="UJK168"/>
      <c r="UJL168"/>
      <c r="UJM168"/>
      <c r="UJN168"/>
      <c r="UJO168"/>
      <c r="UJP168"/>
      <c r="UJQ168"/>
      <c r="UJR168"/>
      <c r="UJS168"/>
      <c r="UJT168"/>
      <c r="UJU168"/>
      <c r="UJV168"/>
      <c r="UJW168"/>
      <c r="UJX168"/>
      <c r="UJY168"/>
      <c r="UJZ168"/>
      <c r="UKA168"/>
      <c r="UKB168"/>
      <c r="UKC168"/>
      <c r="UKD168"/>
      <c r="UKE168"/>
      <c r="UKF168"/>
      <c r="UKG168"/>
      <c r="UKH168"/>
      <c r="UKI168"/>
      <c r="UKJ168"/>
      <c r="UKK168"/>
      <c r="UKL168"/>
      <c r="UKM168"/>
      <c r="UKN168"/>
      <c r="UKO168"/>
      <c r="UKP168"/>
      <c r="UKQ168"/>
      <c r="UKR168"/>
      <c r="UKS168"/>
      <c r="UKT168"/>
      <c r="UKU168"/>
      <c r="UKV168"/>
      <c r="UKW168"/>
      <c r="UKX168"/>
      <c r="UKY168"/>
      <c r="UKZ168"/>
      <c r="ULA168"/>
      <c r="ULB168"/>
      <c r="ULC168"/>
      <c r="ULD168"/>
      <c r="ULE168"/>
      <c r="ULF168"/>
      <c r="ULG168"/>
      <c r="ULH168"/>
      <c r="ULI168"/>
      <c r="ULJ168"/>
      <c r="ULK168"/>
      <c r="ULL168"/>
      <c r="ULM168"/>
      <c r="ULN168"/>
      <c r="ULO168"/>
      <c r="ULP168"/>
      <c r="ULQ168"/>
      <c r="ULR168"/>
      <c r="ULS168"/>
      <c r="ULT168"/>
      <c r="ULU168"/>
      <c r="ULV168"/>
      <c r="ULW168"/>
      <c r="ULX168"/>
      <c r="ULY168"/>
      <c r="ULZ168"/>
      <c r="UMA168"/>
      <c r="UMB168"/>
      <c r="UMC168"/>
      <c r="UMD168"/>
      <c r="UME168"/>
      <c r="UMF168"/>
      <c r="UMG168"/>
      <c r="UMH168"/>
      <c r="UMI168"/>
      <c r="UMJ168"/>
      <c r="UMK168"/>
      <c r="UML168"/>
      <c r="UMM168"/>
      <c r="UMN168"/>
      <c r="UMO168"/>
      <c r="UMP168"/>
      <c r="UMQ168"/>
      <c r="UMR168"/>
      <c r="UMS168"/>
      <c r="UMT168"/>
      <c r="UMU168"/>
      <c r="UMV168"/>
      <c r="UMW168"/>
      <c r="UMX168"/>
      <c r="UMY168"/>
      <c r="UMZ168"/>
      <c r="UNA168"/>
      <c r="UNB168"/>
      <c r="UNC168"/>
      <c r="UND168"/>
      <c r="UNE168"/>
      <c r="UNF168"/>
      <c r="UNG168"/>
      <c r="UNH168"/>
      <c r="UNI168"/>
      <c r="UNJ168"/>
      <c r="UNK168"/>
      <c r="UNL168"/>
      <c r="UNM168"/>
      <c r="UNN168"/>
      <c r="UNO168"/>
      <c r="UNP168"/>
      <c r="UNQ168"/>
      <c r="UNR168"/>
      <c r="UNS168"/>
      <c r="UNT168"/>
      <c r="UNU168"/>
      <c r="UNV168"/>
      <c r="UNW168"/>
      <c r="UNX168"/>
      <c r="UNY168"/>
      <c r="UNZ168"/>
      <c r="UOA168"/>
      <c r="UOB168"/>
      <c r="UOC168"/>
      <c r="UOD168"/>
      <c r="UOE168"/>
      <c r="UOF168"/>
      <c r="UOG168"/>
      <c r="UOH168"/>
      <c r="UOI168"/>
      <c r="UOJ168"/>
      <c r="UOK168"/>
      <c r="UOL168"/>
      <c r="UOM168"/>
      <c r="UON168"/>
      <c r="UOO168"/>
      <c r="UOP168"/>
      <c r="UOQ168"/>
      <c r="UOR168"/>
      <c r="UOS168"/>
      <c r="UOT168"/>
      <c r="UOU168"/>
      <c r="UOV168"/>
      <c r="UOW168"/>
      <c r="UOX168"/>
      <c r="UOY168"/>
      <c r="UOZ168"/>
      <c r="UPA168"/>
      <c r="UPB168"/>
      <c r="UPC168"/>
      <c r="UPD168"/>
      <c r="UPE168"/>
      <c r="UPF168"/>
      <c r="UPG168"/>
      <c r="UPH168"/>
      <c r="UPI168"/>
      <c r="UPJ168"/>
      <c r="UPK168"/>
      <c r="UPL168"/>
      <c r="UPM168"/>
      <c r="UPN168"/>
      <c r="UPO168"/>
      <c r="UPP168"/>
      <c r="UPQ168"/>
      <c r="UPR168"/>
      <c r="UPS168"/>
      <c r="UPT168"/>
      <c r="UPU168"/>
      <c r="UPV168"/>
      <c r="UPW168"/>
      <c r="UPX168"/>
      <c r="UPY168"/>
      <c r="UPZ168"/>
      <c r="UQA168"/>
      <c r="UQB168"/>
      <c r="UQC168"/>
      <c r="UQD168"/>
      <c r="UQE168"/>
      <c r="UQF168"/>
      <c r="UQG168"/>
      <c r="UQH168"/>
      <c r="UQI168"/>
      <c r="UQJ168"/>
      <c r="UQK168"/>
      <c r="UQL168"/>
      <c r="UQM168"/>
      <c r="UQN168"/>
      <c r="UQO168"/>
      <c r="UQP168"/>
      <c r="UQQ168"/>
      <c r="UQR168"/>
      <c r="UQS168"/>
      <c r="UQT168"/>
      <c r="UQU168"/>
      <c r="UQV168"/>
      <c r="UQW168"/>
      <c r="UQX168"/>
      <c r="UQY168"/>
      <c r="UQZ168"/>
      <c r="URA168"/>
      <c r="URB168"/>
      <c r="URC168"/>
      <c r="URD168"/>
      <c r="URE168"/>
      <c r="URF168"/>
      <c r="URG168"/>
      <c r="URH168"/>
      <c r="URI168"/>
      <c r="URJ168"/>
      <c r="URK168"/>
      <c r="URL168"/>
      <c r="URM168"/>
      <c r="URN168"/>
      <c r="URO168"/>
      <c r="URP168"/>
      <c r="URQ168"/>
      <c r="URR168"/>
      <c r="URS168"/>
      <c r="URT168"/>
      <c r="URU168"/>
      <c r="URV168"/>
      <c r="URW168"/>
      <c r="URX168"/>
      <c r="URY168"/>
      <c r="URZ168"/>
      <c r="USA168"/>
      <c r="USB168"/>
      <c r="USC168"/>
      <c r="USD168"/>
      <c r="USE168"/>
      <c r="USF168"/>
      <c r="USG168"/>
      <c r="USH168"/>
      <c r="USI168"/>
      <c r="USJ168"/>
      <c r="USK168"/>
      <c r="USL168"/>
      <c r="USM168"/>
      <c r="USN168"/>
      <c r="USO168"/>
      <c r="USP168"/>
      <c r="USQ168"/>
      <c r="USR168"/>
      <c r="USS168"/>
      <c r="UST168"/>
      <c r="USU168"/>
      <c r="USV168"/>
      <c r="USW168"/>
      <c r="USX168"/>
      <c r="USY168"/>
      <c r="USZ168"/>
      <c r="UTA168"/>
      <c r="UTB168"/>
      <c r="UTC168"/>
      <c r="UTD168"/>
      <c r="UTE168"/>
      <c r="UTF168"/>
      <c r="UTG168"/>
      <c r="UTH168"/>
      <c r="UTI168"/>
      <c r="UTJ168"/>
      <c r="UTK168"/>
      <c r="UTL168"/>
      <c r="UTM168"/>
      <c r="UTN168"/>
      <c r="UTO168"/>
      <c r="UTP168"/>
      <c r="UTQ168"/>
      <c r="UTR168"/>
      <c r="UTS168"/>
      <c r="UTT168"/>
      <c r="UTU168"/>
      <c r="UTV168"/>
      <c r="UTW168"/>
      <c r="UTX168"/>
      <c r="UTY168"/>
      <c r="UTZ168"/>
      <c r="UUA168"/>
      <c r="UUB168"/>
      <c r="UUC168"/>
      <c r="UUD168"/>
      <c r="UUE168"/>
      <c r="UUF168"/>
      <c r="UUG168"/>
      <c r="UUH168"/>
      <c r="UUI168"/>
      <c r="UUJ168"/>
      <c r="UUK168"/>
      <c r="UUL168"/>
      <c r="UUM168"/>
      <c r="UUN168"/>
      <c r="UUO168"/>
      <c r="UUP168"/>
      <c r="UUQ168"/>
      <c r="UUR168"/>
      <c r="UUS168"/>
      <c r="UUT168"/>
      <c r="UUU168"/>
      <c r="UUV168"/>
      <c r="UUW168"/>
      <c r="UUX168"/>
      <c r="UUY168"/>
      <c r="UUZ168"/>
      <c r="UVA168"/>
      <c r="UVB168"/>
      <c r="UVC168"/>
      <c r="UVD168"/>
      <c r="UVE168"/>
      <c r="UVF168"/>
      <c r="UVG168"/>
      <c r="UVH168"/>
      <c r="UVI168"/>
      <c r="UVJ168"/>
      <c r="UVK168"/>
      <c r="UVL168"/>
      <c r="UVM168"/>
      <c r="UVN168"/>
      <c r="UVO168"/>
      <c r="UVP168"/>
      <c r="UVQ168"/>
      <c r="UVR168"/>
      <c r="UVS168"/>
      <c r="UVT168"/>
      <c r="UVU168"/>
      <c r="UVV168"/>
      <c r="UVW168"/>
      <c r="UVX168"/>
      <c r="UVY168"/>
      <c r="UVZ168"/>
      <c r="UWA168"/>
      <c r="UWB168"/>
      <c r="UWC168"/>
      <c r="UWD168"/>
      <c r="UWE168"/>
      <c r="UWF168"/>
      <c r="UWG168"/>
      <c r="UWH168"/>
      <c r="UWI168"/>
      <c r="UWJ168"/>
      <c r="UWK168"/>
      <c r="UWL168"/>
      <c r="UWM168"/>
      <c r="UWN168"/>
      <c r="UWO168"/>
      <c r="UWP168"/>
      <c r="UWQ168"/>
      <c r="UWR168"/>
      <c r="UWS168"/>
      <c r="UWT168"/>
      <c r="UWU168"/>
      <c r="UWV168"/>
      <c r="UWW168"/>
      <c r="UWX168"/>
      <c r="UWY168"/>
      <c r="UWZ168"/>
      <c r="UXA168"/>
      <c r="UXB168"/>
      <c r="UXC168"/>
      <c r="UXD168"/>
      <c r="UXE168"/>
      <c r="UXF168"/>
      <c r="UXG168"/>
      <c r="UXH168"/>
      <c r="UXI168"/>
      <c r="UXJ168"/>
      <c r="UXK168"/>
      <c r="UXL168"/>
      <c r="UXM168"/>
      <c r="UXN168"/>
      <c r="UXO168"/>
      <c r="UXP168"/>
      <c r="UXQ168"/>
      <c r="UXR168"/>
      <c r="UXS168"/>
      <c r="UXT168"/>
      <c r="UXU168"/>
      <c r="UXV168"/>
      <c r="UXW168"/>
      <c r="UXX168"/>
      <c r="UXY168"/>
      <c r="UXZ168"/>
      <c r="UYA168"/>
      <c r="UYB168"/>
      <c r="UYC168"/>
      <c r="UYD168"/>
      <c r="UYE168"/>
      <c r="UYF168"/>
      <c r="UYG168"/>
      <c r="UYH168"/>
      <c r="UYI168"/>
      <c r="UYJ168"/>
      <c r="UYK168"/>
      <c r="UYL168"/>
      <c r="UYM168"/>
      <c r="UYN168"/>
      <c r="UYO168"/>
      <c r="UYP168"/>
      <c r="UYQ168"/>
      <c r="UYR168"/>
      <c r="UYS168"/>
      <c r="UYT168"/>
      <c r="UYU168"/>
      <c r="UYV168"/>
      <c r="UYW168"/>
      <c r="UYX168"/>
      <c r="UYY168"/>
      <c r="UYZ168"/>
      <c r="UZA168"/>
      <c r="UZB168"/>
      <c r="UZC168"/>
      <c r="UZD168"/>
      <c r="UZE168"/>
      <c r="UZF168"/>
      <c r="UZG168"/>
      <c r="UZH168"/>
      <c r="UZI168"/>
      <c r="UZJ168"/>
      <c r="UZK168"/>
      <c r="UZL168"/>
      <c r="UZM168"/>
      <c r="UZN168"/>
      <c r="UZO168"/>
      <c r="UZP168"/>
      <c r="UZQ168"/>
      <c r="UZR168"/>
      <c r="UZS168"/>
      <c r="UZT168"/>
      <c r="UZU168"/>
      <c r="UZV168"/>
      <c r="UZW168"/>
      <c r="UZX168"/>
      <c r="UZY168"/>
      <c r="UZZ168"/>
      <c r="VAA168"/>
      <c r="VAB168"/>
      <c r="VAC168"/>
      <c r="VAD168"/>
      <c r="VAE168"/>
      <c r="VAF168"/>
      <c r="VAG168"/>
      <c r="VAH168"/>
      <c r="VAI168"/>
      <c r="VAJ168"/>
      <c r="VAK168"/>
      <c r="VAL168"/>
      <c r="VAM168"/>
      <c r="VAN168"/>
      <c r="VAO168"/>
      <c r="VAP168"/>
      <c r="VAQ168"/>
      <c r="VAR168"/>
      <c r="VAS168"/>
      <c r="VAT168"/>
      <c r="VAU168"/>
      <c r="VAV168"/>
      <c r="VAW168"/>
      <c r="VAX168"/>
      <c r="VAY168"/>
      <c r="VAZ168"/>
      <c r="VBA168"/>
      <c r="VBB168"/>
      <c r="VBC168"/>
      <c r="VBD168"/>
      <c r="VBE168"/>
      <c r="VBF168"/>
      <c r="VBG168"/>
      <c r="VBH168"/>
      <c r="VBI168"/>
      <c r="VBJ168"/>
      <c r="VBK168"/>
      <c r="VBL168"/>
      <c r="VBM168"/>
      <c r="VBN168"/>
      <c r="VBO168"/>
      <c r="VBP168"/>
      <c r="VBQ168"/>
      <c r="VBR168"/>
      <c r="VBS168"/>
      <c r="VBT168"/>
      <c r="VBU168"/>
      <c r="VBV168"/>
      <c r="VBW168"/>
      <c r="VBX168"/>
      <c r="VBY168"/>
      <c r="VBZ168"/>
      <c r="VCA168"/>
      <c r="VCB168"/>
      <c r="VCC168"/>
      <c r="VCD168"/>
      <c r="VCE168"/>
      <c r="VCF168"/>
      <c r="VCG168"/>
      <c r="VCH168"/>
      <c r="VCI168"/>
      <c r="VCJ168"/>
      <c r="VCK168"/>
      <c r="VCL168"/>
      <c r="VCM168"/>
      <c r="VCN168"/>
      <c r="VCO168"/>
      <c r="VCP168"/>
      <c r="VCQ168"/>
      <c r="VCR168"/>
      <c r="VCS168"/>
      <c r="VCT168"/>
      <c r="VCU168"/>
      <c r="VCV168"/>
      <c r="VCW168"/>
      <c r="VCX168"/>
      <c r="VCY168"/>
      <c r="VCZ168"/>
      <c r="VDA168"/>
      <c r="VDB168"/>
      <c r="VDC168"/>
      <c r="VDD168"/>
      <c r="VDE168"/>
      <c r="VDF168"/>
      <c r="VDG168"/>
      <c r="VDH168"/>
      <c r="VDI168"/>
      <c r="VDJ168"/>
      <c r="VDK168"/>
      <c r="VDL168"/>
      <c r="VDM168"/>
      <c r="VDN168"/>
      <c r="VDO168"/>
      <c r="VDP168"/>
      <c r="VDQ168"/>
      <c r="VDR168"/>
      <c r="VDS168"/>
      <c r="VDT168"/>
      <c r="VDU168"/>
      <c r="VDV168"/>
      <c r="VDW168"/>
      <c r="VDX168"/>
      <c r="VDY168"/>
      <c r="VDZ168"/>
      <c r="VEA168"/>
      <c r="VEB168"/>
      <c r="VEC168"/>
      <c r="VED168"/>
      <c r="VEE168"/>
      <c r="VEF168"/>
      <c r="VEG168"/>
      <c r="VEH168"/>
      <c r="VEI168"/>
      <c r="VEJ168"/>
      <c r="VEK168"/>
      <c r="VEL168"/>
      <c r="VEM168"/>
      <c r="VEN168"/>
      <c r="VEO168"/>
      <c r="VEP168"/>
      <c r="VEQ168"/>
      <c r="VER168"/>
      <c r="VES168"/>
      <c r="VET168"/>
      <c r="VEU168"/>
      <c r="VEV168"/>
      <c r="VEW168"/>
      <c r="VEX168"/>
      <c r="VEY168"/>
      <c r="VEZ168"/>
      <c r="VFA168"/>
      <c r="VFB168"/>
      <c r="VFC168"/>
      <c r="VFD168"/>
      <c r="VFE168"/>
      <c r="VFF168"/>
      <c r="VFG168"/>
      <c r="VFH168"/>
      <c r="VFI168"/>
      <c r="VFJ168"/>
      <c r="VFK168"/>
      <c r="VFL168"/>
      <c r="VFM168"/>
      <c r="VFN168"/>
      <c r="VFO168"/>
      <c r="VFP168"/>
      <c r="VFQ168"/>
      <c r="VFR168"/>
      <c r="VFS168"/>
      <c r="VFT168"/>
      <c r="VFU168"/>
      <c r="VFV168"/>
      <c r="VFW168"/>
      <c r="VFX168"/>
      <c r="VFY168"/>
      <c r="VFZ168"/>
      <c r="VGA168"/>
      <c r="VGB168"/>
      <c r="VGC168"/>
      <c r="VGD168"/>
      <c r="VGE168"/>
      <c r="VGF168"/>
      <c r="VGG168"/>
      <c r="VGH168"/>
      <c r="VGI168"/>
      <c r="VGJ168"/>
      <c r="VGK168"/>
      <c r="VGL168"/>
      <c r="VGM168"/>
      <c r="VGN168"/>
      <c r="VGO168"/>
      <c r="VGP168"/>
      <c r="VGQ168"/>
      <c r="VGR168"/>
      <c r="VGS168"/>
      <c r="VGT168"/>
      <c r="VGU168"/>
      <c r="VGV168"/>
      <c r="VGW168"/>
      <c r="VGX168"/>
      <c r="VGY168"/>
      <c r="VGZ168"/>
      <c r="VHA168"/>
      <c r="VHB168"/>
      <c r="VHC168"/>
      <c r="VHD168"/>
      <c r="VHE168"/>
      <c r="VHF168"/>
      <c r="VHG168"/>
      <c r="VHH168"/>
      <c r="VHI168"/>
      <c r="VHJ168"/>
      <c r="VHK168"/>
      <c r="VHL168"/>
      <c r="VHM168"/>
      <c r="VHN168"/>
      <c r="VHO168"/>
      <c r="VHP168"/>
      <c r="VHQ168"/>
      <c r="VHR168"/>
      <c r="VHS168"/>
      <c r="VHT168"/>
      <c r="VHU168"/>
      <c r="VHV168"/>
      <c r="VHW168"/>
      <c r="VHX168"/>
      <c r="VHY168"/>
      <c r="VHZ168"/>
      <c r="VIA168"/>
      <c r="VIB168"/>
      <c r="VIC168"/>
      <c r="VID168"/>
      <c r="VIE168"/>
      <c r="VIF168"/>
      <c r="VIG168"/>
      <c r="VIH168"/>
      <c r="VII168"/>
      <c r="VIJ168"/>
      <c r="VIK168"/>
      <c r="VIL168"/>
      <c r="VIM168"/>
      <c r="VIN168"/>
      <c r="VIO168"/>
      <c r="VIP168"/>
      <c r="VIQ168"/>
      <c r="VIR168"/>
      <c r="VIS168"/>
      <c r="VIT168"/>
      <c r="VIU168"/>
      <c r="VIV168"/>
      <c r="VIW168"/>
      <c r="VIX168"/>
      <c r="VIY168"/>
      <c r="VIZ168"/>
      <c r="VJA168"/>
      <c r="VJB168"/>
      <c r="VJC168"/>
      <c r="VJD168"/>
      <c r="VJE168"/>
      <c r="VJF168"/>
      <c r="VJG168"/>
      <c r="VJH168"/>
      <c r="VJI168"/>
      <c r="VJJ168"/>
      <c r="VJK168"/>
      <c r="VJL168"/>
      <c r="VJM168"/>
      <c r="VJN168"/>
      <c r="VJO168"/>
      <c r="VJP168"/>
      <c r="VJQ168"/>
      <c r="VJR168"/>
      <c r="VJS168"/>
      <c r="VJT168"/>
      <c r="VJU168"/>
      <c r="VJV168"/>
      <c r="VJW168"/>
      <c r="VJX168"/>
      <c r="VJY168"/>
      <c r="VJZ168"/>
      <c r="VKA168"/>
      <c r="VKB168"/>
      <c r="VKC168"/>
      <c r="VKD168"/>
      <c r="VKE168"/>
      <c r="VKF168"/>
      <c r="VKG168"/>
      <c r="VKH168"/>
      <c r="VKI168"/>
      <c r="VKJ168"/>
      <c r="VKK168"/>
      <c r="VKL168"/>
      <c r="VKM168"/>
      <c r="VKN168"/>
      <c r="VKO168"/>
      <c r="VKP168"/>
      <c r="VKQ168"/>
      <c r="VKR168"/>
      <c r="VKS168"/>
      <c r="VKT168"/>
      <c r="VKU168"/>
      <c r="VKV168"/>
      <c r="VKW168"/>
      <c r="VKX168"/>
      <c r="VKY168"/>
      <c r="VKZ168"/>
      <c r="VLA168"/>
      <c r="VLB168"/>
      <c r="VLC168"/>
      <c r="VLD168"/>
      <c r="VLE168"/>
      <c r="VLF168"/>
      <c r="VLG168"/>
      <c r="VLH168"/>
      <c r="VLI168"/>
      <c r="VLJ168"/>
      <c r="VLK168"/>
      <c r="VLL168"/>
      <c r="VLM168"/>
      <c r="VLN168"/>
      <c r="VLO168"/>
      <c r="VLP168"/>
      <c r="VLQ168"/>
      <c r="VLR168"/>
      <c r="VLS168"/>
      <c r="VLT168"/>
      <c r="VLU168"/>
      <c r="VLV168"/>
      <c r="VLW168"/>
      <c r="VLX168"/>
      <c r="VLY168"/>
      <c r="VLZ168"/>
      <c r="VMA168"/>
      <c r="VMB168"/>
      <c r="VMC168"/>
      <c r="VMD168"/>
      <c r="VME168"/>
      <c r="VMF168"/>
      <c r="VMG168"/>
      <c r="VMH168"/>
      <c r="VMI168"/>
      <c r="VMJ168"/>
      <c r="VMK168"/>
      <c r="VML168"/>
      <c r="VMM168"/>
      <c r="VMN168"/>
      <c r="VMO168"/>
      <c r="VMP168"/>
      <c r="VMQ168"/>
      <c r="VMR168"/>
      <c r="VMS168"/>
      <c r="VMT168"/>
      <c r="VMU168"/>
      <c r="VMV168"/>
      <c r="VMW168"/>
      <c r="VMX168"/>
      <c r="VMY168"/>
      <c r="VMZ168"/>
      <c r="VNA168"/>
      <c r="VNB168"/>
      <c r="VNC168"/>
      <c r="VND168"/>
      <c r="VNE168"/>
      <c r="VNF168"/>
      <c r="VNG168"/>
      <c r="VNH168"/>
      <c r="VNI168"/>
      <c r="VNJ168"/>
      <c r="VNK168"/>
      <c r="VNL168"/>
      <c r="VNM168"/>
      <c r="VNN168"/>
      <c r="VNO168"/>
      <c r="VNP168"/>
      <c r="VNQ168"/>
      <c r="VNR168"/>
      <c r="VNS168"/>
      <c r="VNT168"/>
      <c r="VNU168"/>
      <c r="VNV168"/>
      <c r="VNW168"/>
      <c r="VNX168"/>
      <c r="VNY168"/>
      <c r="VNZ168"/>
      <c r="VOA168"/>
      <c r="VOB168"/>
      <c r="VOC168"/>
      <c r="VOD168"/>
      <c r="VOE168"/>
      <c r="VOF168"/>
      <c r="VOG168"/>
      <c r="VOH168"/>
      <c r="VOI168"/>
      <c r="VOJ168"/>
      <c r="VOK168"/>
      <c r="VOL168"/>
      <c r="VOM168"/>
      <c r="VON168"/>
      <c r="VOO168"/>
      <c r="VOP168"/>
      <c r="VOQ168"/>
      <c r="VOR168"/>
      <c r="VOS168"/>
      <c r="VOT168"/>
      <c r="VOU168"/>
      <c r="VOV168"/>
      <c r="VOW168"/>
      <c r="VOX168"/>
      <c r="VOY168"/>
      <c r="VOZ168"/>
      <c r="VPA168"/>
      <c r="VPB168"/>
      <c r="VPC168"/>
      <c r="VPD168"/>
      <c r="VPE168"/>
      <c r="VPF168"/>
      <c r="VPG168"/>
      <c r="VPH168"/>
      <c r="VPI168"/>
      <c r="VPJ168"/>
      <c r="VPK168"/>
      <c r="VPL168"/>
      <c r="VPM168"/>
      <c r="VPN168"/>
      <c r="VPO168"/>
      <c r="VPP168"/>
      <c r="VPQ168"/>
      <c r="VPR168"/>
      <c r="VPS168"/>
      <c r="VPT168"/>
      <c r="VPU168"/>
      <c r="VPV168"/>
      <c r="VPW168"/>
      <c r="VPX168"/>
      <c r="VPY168"/>
      <c r="VPZ168"/>
      <c r="VQA168"/>
      <c r="VQB168"/>
      <c r="VQC168"/>
      <c r="VQD168"/>
      <c r="VQE168"/>
      <c r="VQF168"/>
      <c r="VQG168"/>
      <c r="VQH168"/>
      <c r="VQI168"/>
      <c r="VQJ168"/>
      <c r="VQK168"/>
      <c r="VQL168"/>
      <c r="VQM168"/>
      <c r="VQN168"/>
      <c r="VQO168"/>
      <c r="VQP168"/>
      <c r="VQQ168"/>
      <c r="VQR168"/>
      <c r="VQS168"/>
      <c r="VQT168"/>
      <c r="VQU168"/>
      <c r="VQV168"/>
      <c r="VQW168"/>
      <c r="VQX168"/>
      <c r="VQY168"/>
      <c r="VQZ168"/>
      <c r="VRA168"/>
      <c r="VRB168"/>
      <c r="VRC168"/>
      <c r="VRD168"/>
      <c r="VRE168"/>
      <c r="VRF168"/>
      <c r="VRG168"/>
      <c r="VRH168"/>
      <c r="VRI168"/>
      <c r="VRJ168"/>
      <c r="VRK168"/>
      <c r="VRL168"/>
      <c r="VRM168"/>
      <c r="VRN168"/>
      <c r="VRO168"/>
      <c r="VRP168"/>
      <c r="VRQ168"/>
      <c r="VRR168"/>
      <c r="VRS168"/>
      <c r="VRT168"/>
      <c r="VRU168"/>
      <c r="VRV168"/>
      <c r="VRW168"/>
      <c r="VRX168"/>
      <c r="VRY168"/>
      <c r="VRZ168"/>
      <c r="VSA168"/>
      <c r="VSB168"/>
      <c r="VSC168"/>
      <c r="VSD168"/>
      <c r="VSE168"/>
      <c r="VSF168"/>
      <c r="VSG168"/>
      <c r="VSH168"/>
      <c r="VSI168"/>
      <c r="VSJ168"/>
      <c r="VSK168"/>
      <c r="VSL168"/>
      <c r="VSM168"/>
      <c r="VSN168"/>
      <c r="VSO168"/>
      <c r="VSP168"/>
      <c r="VSQ168"/>
      <c r="VSR168"/>
      <c r="VSS168"/>
      <c r="VST168"/>
      <c r="VSU168"/>
      <c r="VSV168"/>
      <c r="VSW168"/>
      <c r="VSX168"/>
      <c r="VSY168"/>
      <c r="VSZ168"/>
      <c r="VTA168"/>
      <c r="VTB168"/>
      <c r="VTC168"/>
      <c r="VTD168"/>
      <c r="VTE168"/>
      <c r="VTF168"/>
      <c r="VTG168"/>
      <c r="VTH168"/>
      <c r="VTI168"/>
      <c r="VTJ168"/>
      <c r="VTK168"/>
      <c r="VTL168"/>
      <c r="VTM168"/>
      <c r="VTN168"/>
      <c r="VTO168"/>
      <c r="VTP168"/>
      <c r="VTQ168"/>
      <c r="VTR168"/>
      <c r="VTS168"/>
      <c r="VTT168"/>
      <c r="VTU168"/>
      <c r="VTV168"/>
      <c r="VTW168"/>
      <c r="VTX168"/>
      <c r="VTY168"/>
      <c r="VTZ168"/>
      <c r="VUA168"/>
      <c r="VUB168"/>
      <c r="VUC168"/>
      <c r="VUD168"/>
      <c r="VUE168"/>
      <c r="VUF168"/>
      <c r="VUG168"/>
      <c r="VUH168"/>
      <c r="VUI168"/>
      <c r="VUJ168"/>
      <c r="VUK168"/>
      <c r="VUL168"/>
      <c r="VUM168"/>
      <c r="VUN168"/>
      <c r="VUO168"/>
      <c r="VUP168"/>
      <c r="VUQ168"/>
      <c r="VUR168"/>
      <c r="VUS168"/>
      <c r="VUT168"/>
      <c r="VUU168"/>
      <c r="VUV168"/>
      <c r="VUW168"/>
      <c r="VUX168"/>
      <c r="VUY168"/>
      <c r="VUZ168"/>
      <c r="VVA168"/>
      <c r="VVB168"/>
      <c r="VVC168"/>
      <c r="VVD168"/>
      <c r="VVE168"/>
      <c r="VVF168"/>
      <c r="VVG168"/>
      <c r="VVH168"/>
      <c r="VVI168"/>
      <c r="VVJ168"/>
      <c r="VVK168"/>
      <c r="VVL168"/>
      <c r="VVM168"/>
      <c r="VVN168"/>
      <c r="VVO168"/>
      <c r="VVP168"/>
      <c r="VVQ168"/>
      <c r="VVR168"/>
      <c r="VVS168"/>
      <c r="VVT168"/>
      <c r="VVU168"/>
      <c r="VVV168"/>
      <c r="VVW168"/>
      <c r="VVX168"/>
      <c r="VVY168"/>
      <c r="VVZ168"/>
      <c r="VWA168"/>
      <c r="VWB168"/>
      <c r="VWC168"/>
      <c r="VWD168"/>
      <c r="VWE168"/>
      <c r="VWF168"/>
      <c r="VWG168"/>
      <c r="VWH168"/>
      <c r="VWI168"/>
      <c r="VWJ168"/>
      <c r="VWK168"/>
      <c r="VWL168"/>
      <c r="VWM168"/>
      <c r="VWN168"/>
      <c r="VWO168"/>
      <c r="VWP168"/>
      <c r="VWQ168"/>
      <c r="VWR168"/>
      <c r="VWS168"/>
      <c r="VWT168"/>
      <c r="VWU168"/>
      <c r="VWV168"/>
      <c r="VWW168"/>
      <c r="VWX168"/>
      <c r="VWY168"/>
      <c r="VWZ168"/>
      <c r="VXA168"/>
      <c r="VXB168"/>
      <c r="VXC168"/>
      <c r="VXD168"/>
      <c r="VXE168"/>
      <c r="VXF168"/>
      <c r="VXG168"/>
      <c r="VXH168"/>
      <c r="VXI168"/>
      <c r="VXJ168"/>
      <c r="VXK168"/>
      <c r="VXL168"/>
      <c r="VXM168"/>
      <c r="VXN168"/>
      <c r="VXO168"/>
      <c r="VXP168"/>
      <c r="VXQ168"/>
      <c r="VXR168"/>
      <c r="VXS168"/>
      <c r="VXT168"/>
      <c r="VXU168"/>
      <c r="VXV168"/>
      <c r="VXW168"/>
      <c r="VXX168"/>
      <c r="VXY168"/>
      <c r="VXZ168"/>
      <c r="VYA168"/>
      <c r="VYB168"/>
      <c r="VYC168"/>
      <c r="VYD168"/>
      <c r="VYE168"/>
      <c r="VYF168"/>
      <c r="VYG168"/>
      <c r="VYH168"/>
      <c r="VYI168"/>
      <c r="VYJ168"/>
      <c r="VYK168"/>
      <c r="VYL168"/>
      <c r="VYM168"/>
      <c r="VYN168"/>
      <c r="VYO168"/>
      <c r="VYP168"/>
      <c r="VYQ168"/>
      <c r="VYR168"/>
      <c r="VYS168"/>
      <c r="VYT168"/>
      <c r="VYU168"/>
      <c r="VYV168"/>
      <c r="VYW168"/>
      <c r="VYX168"/>
      <c r="VYY168"/>
      <c r="VYZ168"/>
      <c r="VZA168"/>
      <c r="VZB168"/>
      <c r="VZC168"/>
      <c r="VZD168"/>
      <c r="VZE168"/>
      <c r="VZF168"/>
      <c r="VZG168"/>
      <c r="VZH168"/>
      <c r="VZI168"/>
      <c r="VZJ168"/>
      <c r="VZK168"/>
      <c r="VZL168"/>
      <c r="VZM168"/>
      <c r="VZN168"/>
      <c r="VZO168"/>
      <c r="VZP168"/>
      <c r="VZQ168"/>
      <c r="VZR168"/>
      <c r="VZS168"/>
      <c r="VZT168"/>
      <c r="VZU168"/>
      <c r="VZV168"/>
      <c r="VZW168"/>
      <c r="VZX168"/>
      <c r="VZY168"/>
      <c r="VZZ168"/>
      <c r="WAA168"/>
      <c r="WAB168"/>
      <c r="WAC168"/>
      <c r="WAD168"/>
      <c r="WAE168"/>
      <c r="WAF168"/>
      <c r="WAG168"/>
      <c r="WAH168"/>
      <c r="WAI168"/>
      <c r="WAJ168"/>
      <c r="WAK168"/>
      <c r="WAL168"/>
      <c r="WAM168"/>
      <c r="WAN168"/>
      <c r="WAO168"/>
      <c r="WAP168"/>
      <c r="WAQ168"/>
      <c r="WAR168"/>
      <c r="WAS168"/>
      <c r="WAT168"/>
      <c r="WAU168"/>
      <c r="WAV168"/>
      <c r="WAW168"/>
      <c r="WAX168"/>
      <c r="WAY168"/>
      <c r="WAZ168"/>
      <c r="WBA168"/>
      <c r="WBB168"/>
      <c r="WBC168"/>
      <c r="WBD168"/>
      <c r="WBE168"/>
      <c r="WBF168"/>
      <c r="WBG168"/>
      <c r="WBH168"/>
      <c r="WBI168"/>
      <c r="WBJ168"/>
      <c r="WBK168"/>
      <c r="WBL168"/>
      <c r="WBM168"/>
      <c r="WBN168"/>
      <c r="WBO168"/>
      <c r="WBP168"/>
      <c r="WBQ168"/>
      <c r="WBR168"/>
      <c r="WBS168"/>
      <c r="WBT168"/>
      <c r="WBU168"/>
      <c r="WBV168"/>
      <c r="WBW168"/>
      <c r="WBX168"/>
      <c r="WBY168"/>
      <c r="WBZ168"/>
      <c r="WCA168"/>
      <c r="WCB168"/>
      <c r="WCC168"/>
      <c r="WCD168"/>
      <c r="WCE168"/>
      <c r="WCF168"/>
      <c r="WCG168"/>
      <c r="WCH168"/>
      <c r="WCI168"/>
      <c r="WCJ168"/>
      <c r="WCK168"/>
      <c r="WCL168"/>
      <c r="WCM168"/>
      <c r="WCN168"/>
      <c r="WCO168"/>
      <c r="WCP168"/>
      <c r="WCQ168"/>
      <c r="WCR168"/>
      <c r="WCS168"/>
      <c r="WCT168"/>
      <c r="WCU168"/>
      <c r="WCV168"/>
      <c r="WCW168"/>
      <c r="WCX168"/>
      <c r="WCY168"/>
      <c r="WCZ168"/>
      <c r="WDA168"/>
      <c r="WDB168"/>
      <c r="WDC168"/>
      <c r="WDD168"/>
      <c r="WDE168"/>
      <c r="WDF168"/>
      <c r="WDG168"/>
      <c r="WDH168"/>
      <c r="WDI168"/>
      <c r="WDJ168"/>
      <c r="WDK168"/>
      <c r="WDL168"/>
      <c r="WDM168"/>
      <c r="WDN168"/>
      <c r="WDO168"/>
      <c r="WDP168"/>
      <c r="WDQ168"/>
      <c r="WDR168"/>
      <c r="WDS168"/>
      <c r="WDT168"/>
      <c r="WDU168"/>
      <c r="WDV168"/>
      <c r="WDW168"/>
      <c r="WDX168"/>
      <c r="WDY168"/>
      <c r="WDZ168"/>
      <c r="WEA168"/>
      <c r="WEB168"/>
      <c r="WEC168"/>
      <c r="WED168"/>
      <c r="WEE168"/>
      <c r="WEF168"/>
      <c r="WEG168"/>
      <c r="WEH168"/>
      <c r="WEI168"/>
      <c r="WEJ168"/>
      <c r="WEK168"/>
      <c r="WEL168"/>
      <c r="WEM168"/>
      <c r="WEN168"/>
      <c r="WEO168"/>
      <c r="WEP168"/>
      <c r="WEQ168"/>
      <c r="WER168"/>
      <c r="WES168"/>
      <c r="WET168"/>
      <c r="WEU168"/>
      <c r="WEV168"/>
      <c r="WEW168"/>
      <c r="WEX168"/>
      <c r="WEY168"/>
      <c r="WEZ168"/>
      <c r="WFA168"/>
      <c r="WFB168"/>
      <c r="WFC168"/>
      <c r="WFD168"/>
      <c r="WFE168"/>
      <c r="WFF168"/>
      <c r="WFG168"/>
      <c r="WFH168"/>
      <c r="WFI168"/>
      <c r="WFJ168"/>
      <c r="WFK168"/>
      <c r="WFL168"/>
      <c r="WFM168"/>
      <c r="WFN168"/>
      <c r="WFO168"/>
      <c r="WFP168"/>
      <c r="WFQ168"/>
      <c r="WFR168"/>
      <c r="WFS168"/>
      <c r="WFT168"/>
      <c r="WFU168"/>
      <c r="WFV168"/>
      <c r="WFW168"/>
      <c r="WFX168"/>
      <c r="WFY168"/>
      <c r="WFZ168"/>
      <c r="WGA168"/>
      <c r="WGB168"/>
      <c r="WGC168"/>
      <c r="WGD168"/>
      <c r="WGE168"/>
      <c r="WGF168"/>
      <c r="WGG168"/>
      <c r="WGH168"/>
      <c r="WGI168"/>
      <c r="WGJ168"/>
      <c r="WGK168"/>
      <c r="WGL168"/>
      <c r="WGM168"/>
      <c r="WGN168"/>
      <c r="WGO168"/>
      <c r="WGP168"/>
      <c r="WGQ168"/>
      <c r="WGR168"/>
      <c r="WGS168"/>
      <c r="WGT168"/>
      <c r="WGU168"/>
      <c r="WGV168"/>
      <c r="WGW168"/>
      <c r="WGX168"/>
      <c r="WGY168"/>
      <c r="WGZ168"/>
      <c r="WHA168"/>
      <c r="WHB168"/>
      <c r="WHC168"/>
      <c r="WHD168"/>
      <c r="WHE168"/>
      <c r="WHF168"/>
      <c r="WHG168"/>
      <c r="WHH168"/>
      <c r="WHI168"/>
      <c r="WHJ168"/>
      <c r="WHK168"/>
      <c r="WHL168"/>
      <c r="WHM168"/>
      <c r="WHN168"/>
      <c r="WHO168"/>
      <c r="WHP168"/>
      <c r="WHQ168"/>
      <c r="WHR168"/>
      <c r="WHS168"/>
      <c r="WHT168"/>
      <c r="WHU168"/>
      <c r="WHV168"/>
      <c r="WHW168"/>
      <c r="WHX168"/>
      <c r="WHY168"/>
      <c r="WHZ168"/>
      <c r="WIA168"/>
      <c r="WIB168"/>
      <c r="WIC168"/>
      <c r="WID168"/>
      <c r="WIE168"/>
      <c r="WIF168"/>
      <c r="WIG168"/>
      <c r="WIH168"/>
      <c r="WII168"/>
      <c r="WIJ168"/>
      <c r="WIK168"/>
      <c r="WIL168"/>
      <c r="WIM168"/>
      <c r="WIN168"/>
      <c r="WIO168"/>
      <c r="WIP168"/>
      <c r="WIQ168"/>
      <c r="WIR168"/>
      <c r="WIS168"/>
      <c r="WIT168"/>
      <c r="WIU168"/>
      <c r="WIV168"/>
      <c r="WIW168"/>
      <c r="WIX168"/>
      <c r="WIY168"/>
      <c r="WIZ168"/>
      <c r="WJA168"/>
      <c r="WJB168"/>
      <c r="WJC168"/>
      <c r="WJD168"/>
      <c r="WJE168"/>
      <c r="WJF168"/>
      <c r="WJG168"/>
      <c r="WJH168"/>
      <c r="WJI168"/>
      <c r="WJJ168"/>
      <c r="WJK168"/>
      <c r="WJL168"/>
      <c r="WJM168"/>
      <c r="WJN168"/>
      <c r="WJO168"/>
      <c r="WJP168"/>
      <c r="WJQ168"/>
      <c r="WJR168"/>
      <c r="WJS168"/>
      <c r="WJT168"/>
      <c r="WJU168"/>
      <c r="WJV168"/>
      <c r="WJW168"/>
      <c r="WJX168"/>
      <c r="WJY168"/>
      <c r="WJZ168"/>
      <c r="WKA168"/>
      <c r="WKB168"/>
      <c r="WKC168"/>
      <c r="WKD168"/>
      <c r="WKE168"/>
      <c r="WKF168"/>
      <c r="WKG168"/>
      <c r="WKH168"/>
      <c r="WKI168"/>
      <c r="WKJ168"/>
      <c r="WKK168"/>
      <c r="WKL168"/>
      <c r="WKM168"/>
      <c r="WKN168"/>
      <c r="WKO168"/>
      <c r="WKP168"/>
      <c r="WKQ168"/>
      <c r="WKR168"/>
      <c r="WKS168"/>
      <c r="WKT168"/>
      <c r="WKU168"/>
      <c r="WKV168"/>
      <c r="WKW168"/>
      <c r="WKX168"/>
      <c r="WKY168"/>
      <c r="WKZ168"/>
      <c r="WLA168"/>
      <c r="WLB168"/>
      <c r="WLC168"/>
      <c r="WLD168"/>
      <c r="WLE168"/>
      <c r="WLF168"/>
      <c r="WLG168"/>
      <c r="WLH168"/>
      <c r="WLI168"/>
      <c r="WLJ168"/>
      <c r="WLK168"/>
      <c r="WLL168"/>
      <c r="WLM168"/>
      <c r="WLN168"/>
      <c r="WLO168"/>
      <c r="WLP168"/>
      <c r="WLQ168"/>
      <c r="WLR168"/>
      <c r="WLS168"/>
      <c r="WLT168"/>
      <c r="WLU168"/>
      <c r="WLV168"/>
      <c r="WLW168"/>
      <c r="WLX168"/>
      <c r="WLY168"/>
      <c r="WLZ168"/>
      <c r="WMA168"/>
      <c r="WMB168"/>
      <c r="WMC168"/>
      <c r="WMD168"/>
      <c r="WME168"/>
      <c r="WMF168"/>
      <c r="WMG168"/>
      <c r="WMH168"/>
      <c r="WMI168"/>
      <c r="WMJ168"/>
      <c r="WMK168"/>
      <c r="WML168"/>
      <c r="WMM168"/>
      <c r="WMN168"/>
      <c r="WMO168"/>
      <c r="WMP168"/>
      <c r="WMQ168"/>
      <c r="WMR168"/>
      <c r="WMS168"/>
      <c r="WMT168"/>
      <c r="WMU168"/>
      <c r="WMV168"/>
      <c r="WMW168"/>
      <c r="WMX168"/>
      <c r="WMY168"/>
      <c r="WMZ168"/>
      <c r="WNA168"/>
      <c r="WNB168"/>
      <c r="WNC168"/>
      <c r="WND168"/>
      <c r="WNE168"/>
      <c r="WNF168"/>
      <c r="WNG168"/>
      <c r="WNH168"/>
      <c r="WNI168"/>
      <c r="WNJ168"/>
      <c r="WNK168"/>
      <c r="WNL168"/>
      <c r="WNM168"/>
      <c r="WNN168"/>
      <c r="WNO168"/>
      <c r="WNP168"/>
      <c r="WNQ168"/>
      <c r="WNR168"/>
      <c r="WNS168"/>
      <c r="WNT168"/>
      <c r="WNU168"/>
      <c r="WNV168"/>
      <c r="WNW168"/>
      <c r="WNX168"/>
      <c r="WNY168"/>
      <c r="WNZ168"/>
      <c r="WOA168"/>
      <c r="WOB168"/>
      <c r="WOC168"/>
      <c r="WOD168"/>
      <c r="WOE168"/>
      <c r="WOF168"/>
      <c r="WOG168"/>
      <c r="WOH168"/>
      <c r="WOI168"/>
      <c r="WOJ168"/>
      <c r="WOK168"/>
      <c r="WOL168"/>
      <c r="WOM168"/>
      <c r="WON168"/>
      <c r="WOO168"/>
      <c r="WOP168"/>
      <c r="WOQ168"/>
      <c r="WOR168"/>
      <c r="WOS168"/>
      <c r="WOT168"/>
      <c r="WOU168"/>
      <c r="WOV168"/>
      <c r="WOW168"/>
      <c r="WOX168"/>
      <c r="WOY168"/>
      <c r="WOZ168"/>
      <c r="WPA168"/>
      <c r="WPB168"/>
      <c r="WPC168"/>
      <c r="WPD168"/>
      <c r="WPE168"/>
      <c r="WPF168"/>
      <c r="WPG168"/>
      <c r="WPH168"/>
      <c r="WPI168"/>
      <c r="WPJ168"/>
      <c r="WPK168"/>
      <c r="WPL168"/>
      <c r="WPM168"/>
      <c r="WPN168"/>
      <c r="WPO168"/>
      <c r="WPP168"/>
      <c r="WPQ168"/>
      <c r="WPR168"/>
      <c r="WPS168"/>
      <c r="WPT168"/>
      <c r="WPU168"/>
      <c r="WPV168"/>
      <c r="WPW168"/>
      <c r="WPX168"/>
      <c r="WPY168"/>
      <c r="WPZ168"/>
      <c r="WQA168"/>
      <c r="WQB168"/>
      <c r="WQC168"/>
      <c r="WQD168"/>
      <c r="WQE168"/>
      <c r="WQF168"/>
      <c r="WQG168"/>
      <c r="WQH168"/>
      <c r="WQI168"/>
      <c r="WQJ168"/>
      <c r="WQK168"/>
      <c r="WQL168"/>
      <c r="WQM168"/>
      <c r="WQN168"/>
      <c r="WQO168"/>
      <c r="WQP168"/>
      <c r="WQQ168"/>
      <c r="WQR168"/>
      <c r="WQS168"/>
      <c r="WQT168"/>
      <c r="WQU168"/>
      <c r="WQV168"/>
      <c r="WQW168"/>
      <c r="WQX168"/>
      <c r="WQY168"/>
      <c r="WQZ168"/>
      <c r="WRA168"/>
      <c r="WRB168"/>
      <c r="WRC168"/>
      <c r="WRD168"/>
      <c r="WRE168"/>
      <c r="WRF168"/>
      <c r="WRG168"/>
      <c r="WRH168"/>
      <c r="WRI168"/>
      <c r="WRJ168"/>
      <c r="WRK168"/>
      <c r="WRL168"/>
      <c r="WRM168"/>
      <c r="WRN168"/>
      <c r="WRO168"/>
      <c r="WRP168"/>
      <c r="WRQ168"/>
      <c r="WRR168"/>
      <c r="WRS168"/>
      <c r="WRT168"/>
      <c r="WRU168"/>
      <c r="WRV168"/>
      <c r="WRW168"/>
      <c r="WRX168"/>
      <c r="WRY168"/>
      <c r="WRZ168"/>
      <c r="WSA168"/>
      <c r="WSB168"/>
      <c r="WSC168"/>
      <c r="WSD168"/>
      <c r="WSE168"/>
      <c r="WSF168"/>
      <c r="WSG168"/>
      <c r="WSH168"/>
      <c r="WSI168"/>
      <c r="WSJ168"/>
      <c r="WSK168"/>
      <c r="WSL168"/>
      <c r="WSM168"/>
      <c r="WSN168"/>
      <c r="WSO168"/>
      <c r="WSP168"/>
      <c r="WSQ168"/>
      <c r="WSR168"/>
      <c r="WSS168"/>
      <c r="WST168"/>
      <c r="WSU168"/>
      <c r="WSV168"/>
      <c r="WSW168"/>
      <c r="WSX168"/>
      <c r="WSY168"/>
      <c r="WSZ168"/>
      <c r="WTA168"/>
      <c r="WTB168"/>
      <c r="WTC168"/>
      <c r="WTD168"/>
      <c r="WTE168"/>
      <c r="WTF168"/>
      <c r="WTG168"/>
      <c r="WTH168"/>
      <c r="WTI168"/>
      <c r="WTJ168"/>
      <c r="WTK168"/>
      <c r="WTL168"/>
      <c r="WTM168"/>
      <c r="WTN168"/>
      <c r="WTO168"/>
      <c r="WTP168"/>
      <c r="WTQ168"/>
      <c r="WTR168"/>
      <c r="WTS168"/>
      <c r="WTT168"/>
      <c r="WTU168"/>
      <c r="WTV168"/>
      <c r="WTW168"/>
      <c r="WTX168"/>
      <c r="WTY168"/>
      <c r="WTZ168"/>
      <c r="WUA168"/>
      <c r="WUB168"/>
      <c r="WUC168"/>
      <c r="WUD168"/>
      <c r="WUE168"/>
      <c r="WUF168"/>
      <c r="WUG168"/>
      <c r="WUH168"/>
      <c r="WUI168"/>
      <c r="WUJ168"/>
      <c r="WUK168"/>
      <c r="WUL168"/>
      <c r="WUM168"/>
      <c r="WUN168"/>
      <c r="WUO168"/>
      <c r="WUP168"/>
      <c r="WUQ168"/>
      <c r="WUR168"/>
      <c r="WUS168"/>
      <c r="WUT168"/>
      <c r="WUU168"/>
      <c r="WUV168"/>
      <c r="WUW168"/>
      <c r="WUX168"/>
      <c r="WUY168"/>
      <c r="WUZ168"/>
      <c r="WVA168"/>
      <c r="WVB168"/>
      <c r="WVC168"/>
      <c r="WVD168"/>
      <c r="WVE168"/>
      <c r="WVF168"/>
      <c r="WVG168"/>
      <c r="WVH168"/>
      <c r="WVI168"/>
      <c r="WVJ168"/>
      <c r="WVK168"/>
      <c r="WVL168"/>
      <c r="WVM168"/>
      <c r="WVN168"/>
      <c r="WVO168"/>
      <c r="WVP168"/>
      <c r="WVQ168"/>
      <c r="WVR168"/>
      <c r="WVS168"/>
      <c r="WVT168"/>
      <c r="WVU168"/>
      <c r="WVV168"/>
      <c r="WVW168"/>
      <c r="WVX168"/>
      <c r="WVY168"/>
      <c r="WVZ168"/>
      <c r="WWA168"/>
      <c r="WWB168"/>
      <c r="WWC168"/>
      <c r="WWD168"/>
      <c r="WWE168"/>
      <c r="WWF168"/>
      <c r="WWG168"/>
      <c r="WWH168"/>
      <c r="WWI168"/>
      <c r="WWJ168"/>
      <c r="WWK168"/>
      <c r="WWL168"/>
      <c r="WWM168"/>
      <c r="WWN168"/>
      <c r="WWO168"/>
      <c r="WWP168"/>
      <c r="WWQ168"/>
      <c r="WWR168"/>
      <c r="WWS168"/>
      <c r="WWT168"/>
      <c r="WWU168"/>
      <c r="WWV168"/>
      <c r="WWW168"/>
      <c r="WWX168"/>
      <c r="WWY168"/>
      <c r="WWZ168"/>
      <c r="WXA168"/>
      <c r="WXB168"/>
      <c r="WXC168"/>
      <c r="WXD168"/>
      <c r="WXE168"/>
      <c r="WXF168"/>
      <c r="WXG168"/>
      <c r="WXH168"/>
      <c r="WXI168"/>
      <c r="WXJ168"/>
      <c r="WXK168"/>
      <c r="WXL168"/>
      <c r="WXM168"/>
      <c r="WXN168"/>
      <c r="WXO168"/>
      <c r="WXP168"/>
      <c r="WXQ168"/>
      <c r="WXR168"/>
      <c r="WXS168"/>
      <c r="WXT168"/>
      <c r="WXU168"/>
      <c r="WXV168"/>
      <c r="WXW168"/>
      <c r="WXX168"/>
      <c r="WXY168"/>
      <c r="WXZ168"/>
      <c r="WYA168"/>
      <c r="WYB168"/>
      <c r="WYC168"/>
      <c r="WYD168"/>
      <c r="WYE168"/>
      <c r="WYF168"/>
      <c r="WYG168"/>
      <c r="WYH168"/>
      <c r="WYI168"/>
      <c r="WYJ168"/>
      <c r="WYK168"/>
      <c r="WYL168"/>
      <c r="WYM168"/>
      <c r="WYN168"/>
      <c r="WYO168"/>
      <c r="WYP168"/>
      <c r="WYQ168"/>
      <c r="WYR168"/>
      <c r="WYS168"/>
      <c r="WYT168"/>
      <c r="WYU168"/>
      <c r="WYV168"/>
      <c r="WYW168"/>
      <c r="WYX168"/>
      <c r="WYY168"/>
      <c r="WYZ168"/>
      <c r="WZA168"/>
      <c r="WZB168"/>
      <c r="WZC168"/>
      <c r="WZD168"/>
      <c r="WZE168"/>
      <c r="WZF168"/>
      <c r="WZG168"/>
      <c r="WZH168"/>
      <c r="WZI168"/>
      <c r="WZJ168"/>
      <c r="WZK168"/>
      <c r="WZL168"/>
      <c r="WZM168"/>
      <c r="WZN168"/>
      <c r="WZO168"/>
      <c r="WZP168"/>
      <c r="WZQ168"/>
      <c r="WZR168"/>
      <c r="WZS168"/>
      <c r="WZT168"/>
      <c r="WZU168"/>
      <c r="WZV168"/>
      <c r="WZW168"/>
      <c r="WZX168"/>
      <c r="WZY168"/>
      <c r="WZZ168"/>
      <c r="XAA168"/>
      <c r="XAB168"/>
      <c r="XAC168"/>
      <c r="XAD168"/>
      <c r="XAE168"/>
      <c r="XAF168"/>
      <c r="XAG168"/>
      <c r="XAH168"/>
      <c r="XAI168"/>
      <c r="XAJ168"/>
      <c r="XAK168"/>
      <c r="XAL168"/>
      <c r="XAM168"/>
      <c r="XAN168"/>
      <c r="XAO168"/>
      <c r="XAP168"/>
      <c r="XAQ168"/>
      <c r="XAR168"/>
      <c r="XAS168"/>
      <c r="XAT168"/>
      <c r="XAU168"/>
      <c r="XAV168"/>
      <c r="XAW168"/>
      <c r="XAX168"/>
      <c r="XAY168"/>
      <c r="XAZ168"/>
      <c r="XBA168"/>
      <c r="XBB168"/>
      <c r="XBC168"/>
      <c r="XBD168"/>
      <c r="XBE168"/>
      <c r="XBF168"/>
      <c r="XBG168"/>
      <c r="XBH168"/>
      <c r="XBI168"/>
      <c r="XBJ168"/>
      <c r="XBK168"/>
      <c r="XBL168"/>
      <c r="XBM168"/>
      <c r="XBN168"/>
      <c r="XBO168"/>
      <c r="XBP168"/>
      <c r="XBQ168"/>
      <c r="XBR168"/>
      <c r="XBS168"/>
      <c r="XBT168"/>
      <c r="XBU168"/>
      <c r="XBV168"/>
      <c r="XBW168"/>
      <c r="XBX168"/>
      <c r="XBY168"/>
      <c r="XBZ168"/>
      <c r="XCA168"/>
      <c r="XCB168"/>
      <c r="XCC168"/>
      <c r="XCD168"/>
      <c r="XCE168"/>
      <c r="XCF168"/>
      <c r="XCG168"/>
      <c r="XCH168"/>
      <c r="XCI168"/>
      <c r="XCJ168"/>
      <c r="XCK168"/>
      <c r="XCL168"/>
      <c r="XCM168"/>
      <c r="XCN168"/>
      <c r="XCO168"/>
      <c r="XCP168"/>
      <c r="XCQ168"/>
      <c r="XCR168"/>
      <c r="XCS168"/>
      <c r="XCT168"/>
      <c r="XCU168"/>
      <c r="XCV168"/>
      <c r="XCW168"/>
      <c r="XCX168"/>
      <c r="XCY168"/>
      <c r="XCZ168"/>
      <c r="XDA168"/>
      <c r="XDB168"/>
      <c r="XDC168"/>
      <c r="XDD168"/>
      <c r="XDE168"/>
      <c r="XDF168"/>
      <c r="XDG168"/>
      <c r="XDH168"/>
      <c r="XDI168"/>
      <c r="XDJ168"/>
      <c r="XDK168"/>
      <c r="XDL168"/>
    </row>
    <row r="169" spans="1:16340" ht="15" customHeight="1">
      <c r="A169" s="65" t="s">
        <v>249</v>
      </c>
      <c r="B169" s="62">
        <v>10953</v>
      </c>
      <c r="C169" s="66">
        <v>10703</v>
      </c>
      <c r="D169" s="66">
        <v>11519</v>
      </c>
      <c r="E169" s="66">
        <f t="shared" ref="E169:F169" si="8">E151+E160</f>
        <v>11533</v>
      </c>
      <c r="F169" s="66">
        <f t="shared" si="8"/>
        <v>11861</v>
      </c>
      <c r="G169" s="62">
        <v>11861</v>
      </c>
      <c r="H169" s="66">
        <v>12156</v>
      </c>
      <c r="I169" s="66">
        <v>12000</v>
      </c>
      <c r="J169" s="66">
        <v>11947</v>
      </c>
      <c r="K169" s="66">
        <v>11179</v>
      </c>
      <c r="L169" s="62">
        <v>11179</v>
      </c>
      <c r="M169" s="139">
        <v>11156</v>
      </c>
      <c r="N169" s="139">
        <v>11334</v>
      </c>
      <c r="O169" s="139">
        <v>10519</v>
      </c>
      <c r="P169" s="139"/>
      <c r="Q169" s="66">
        <v>9558</v>
      </c>
      <c r="R169" s="62">
        <v>9558</v>
      </c>
      <c r="S169" s="139">
        <v>9537</v>
      </c>
      <c r="T169" s="139">
        <v>9472</v>
      </c>
      <c r="U169" s="139">
        <v>9464</v>
      </c>
    </row>
    <row r="170" spans="1:16340" ht="15" customHeight="1">
      <c r="A170" s="65" t="s">
        <v>248</v>
      </c>
      <c r="B170" s="62">
        <f t="shared" ref="B170:F170" si="9">B133+B134</f>
        <v>1234</v>
      </c>
      <c r="C170" s="139">
        <f t="shared" si="9"/>
        <v>1370</v>
      </c>
      <c r="D170" s="139">
        <f t="shared" si="9"/>
        <v>1873</v>
      </c>
      <c r="E170" s="139">
        <f t="shared" si="9"/>
        <v>2565</v>
      </c>
      <c r="F170" s="139">
        <f t="shared" si="9"/>
        <v>2470</v>
      </c>
      <c r="G170" s="62">
        <v>2470</v>
      </c>
      <c r="H170" s="139">
        <v>3216</v>
      </c>
      <c r="I170" s="139">
        <v>2599</v>
      </c>
      <c r="J170" s="139">
        <v>2925</v>
      </c>
      <c r="K170" s="139">
        <v>2294</v>
      </c>
      <c r="L170" s="62">
        <v>2294</v>
      </c>
      <c r="M170" s="139">
        <v>2612</v>
      </c>
      <c r="N170" s="139">
        <v>2915</v>
      </c>
      <c r="O170" s="139">
        <v>2389</v>
      </c>
      <c r="P170" s="139"/>
      <c r="Q170" s="139">
        <v>1595</v>
      </c>
      <c r="R170" s="62">
        <v>1595</v>
      </c>
      <c r="S170" s="139">
        <v>2041</v>
      </c>
      <c r="T170" s="139">
        <v>1929</v>
      </c>
      <c r="U170" s="139">
        <v>2203</v>
      </c>
    </row>
    <row r="171" spans="1:16340" ht="15" customHeight="1">
      <c r="A171" s="65" t="s">
        <v>14</v>
      </c>
      <c r="B171" s="62">
        <v>9719</v>
      </c>
      <c r="C171" s="66">
        <v>9333</v>
      </c>
      <c r="D171" s="66">
        <v>9646</v>
      </c>
      <c r="E171" s="66">
        <f t="shared" ref="E171:F171" si="10">E169-E133-E134</f>
        <v>8968</v>
      </c>
      <c r="F171" s="66">
        <f t="shared" si="10"/>
        <v>9391</v>
      </c>
      <c r="G171" s="62">
        <v>9391</v>
      </c>
      <c r="H171" s="66">
        <v>8940</v>
      </c>
      <c r="I171" s="66">
        <v>9401</v>
      </c>
      <c r="J171" s="66">
        <v>9022</v>
      </c>
      <c r="K171" s="66">
        <v>8885</v>
      </c>
      <c r="L171" s="62">
        <v>8885</v>
      </c>
      <c r="M171" s="139">
        <v>8544</v>
      </c>
      <c r="N171" s="139">
        <v>8419</v>
      </c>
      <c r="O171" s="139">
        <v>8130</v>
      </c>
      <c r="P171" s="139"/>
      <c r="Q171" s="66">
        <v>7963</v>
      </c>
      <c r="R171" s="62">
        <v>7963</v>
      </c>
      <c r="S171" s="139">
        <v>7496</v>
      </c>
      <c r="T171" s="139">
        <v>7543</v>
      </c>
      <c r="U171" s="139">
        <v>7261</v>
      </c>
      <c r="V171" s="283"/>
    </row>
    <row r="172" spans="1:16340" ht="15" customHeight="1">
      <c r="A172" s="215" t="s">
        <v>232</v>
      </c>
      <c r="B172" s="216">
        <f>B171/(B38)</f>
        <v>2.3938423645320195</v>
      </c>
      <c r="C172" s="217"/>
      <c r="D172" s="217"/>
      <c r="E172" s="217"/>
      <c r="F172" s="217"/>
      <c r="G172" s="216">
        <v>2.412278448497303</v>
      </c>
      <c r="H172" s="217">
        <v>2.2999999999999998</v>
      </c>
      <c r="I172" s="217">
        <v>2.5</v>
      </c>
      <c r="J172" s="217">
        <v>2.5</v>
      </c>
      <c r="K172" s="217">
        <v>2.5</v>
      </c>
      <c r="L172" s="216">
        <v>2.5184240362811789</v>
      </c>
      <c r="M172" s="218">
        <v>2.4558781258982467</v>
      </c>
      <c r="N172" s="218">
        <v>2.5</v>
      </c>
      <c r="O172" s="218">
        <v>2.4081753554502368</v>
      </c>
      <c r="P172" s="218"/>
      <c r="Q172" s="217">
        <v>2.4</v>
      </c>
      <c r="R172" s="216">
        <v>2.4321930360415394</v>
      </c>
      <c r="S172" s="218">
        <v>2.302211302211302</v>
      </c>
      <c r="T172" s="218">
        <v>2.2878374279648166</v>
      </c>
      <c r="U172" s="218">
        <v>2.2273006134969324</v>
      </c>
    </row>
    <row r="173" spans="1:16340" ht="5.45" customHeight="1">
      <c r="B173" s="202"/>
      <c r="G173" s="203"/>
      <c r="L173" s="203"/>
      <c r="R173" s="203"/>
    </row>
    <row r="174" spans="1:16340" ht="3" customHeight="1">
      <c r="A174" s="42"/>
      <c r="B174" s="43"/>
      <c r="C174" s="43"/>
      <c r="D174" s="43"/>
      <c r="E174" s="43"/>
      <c r="F174" s="43"/>
      <c r="G174" s="43"/>
      <c r="H174" s="43"/>
      <c r="I174" s="43"/>
      <c r="J174" s="43"/>
      <c r="K174" s="43"/>
      <c r="L174" s="43"/>
      <c r="M174" s="43"/>
      <c r="N174" s="43"/>
      <c r="O174" s="43"/>
      <c r="P174" s="43"/>
      <c r="Q174" s="43"/>
      <c r="R174" s="43"/>
      <c r="S174" s="43"/>
      <c r="T174" s="43"/>
      <c r="U174" s="43"/>
    </row>
    <row r="175" spans="1:16340" ht="3" customHeight="1">
      <c r="A175" s="42"/>
      <c r="B175" s="43"/>
      <c r="C175" s="43"/>
      <c r="D175" s="43"/>
      <c r="E175" s="43"/>
      <c r="F175" s="43"/>
      <c r="G175" s="43"/>
      <c r="H175" s="43"/>
      <c r="I175" s="43"/>
      <c r="J175" s="43"/>
      <c r="K175" s="43"/>
      <c r="L175" s="43"/>
      <c r="M175" s="43"/>
      <c r="N175" s="43"/>
      <c r="O175" s="43"/>
      <c r="P175" s="43"/>
      <c r="Q175" s="43"/>
      <c r="R175" s="43"/>
      <c r="S175" s="43"/>
      <c r="T175" s="43"/>
      <c r="U175" s="43"/>
    </row>
  </sheetData>
  <customSheetViews>
    <customSheetView guid="{C6BBAF30-1E81-42FB-BA93-01B6813E2C8C}" showPageBreaks="1" printArea="1" view="pageBreakPreview" showRuler="0">
      <pane xSplit="1" ySplit="5" topLeftCell="B6" activePane="bottomRight" state="frozenSplit"/>
      <selection pane="bottomRight"/>
      <rowBreaks count="5" manualBreakCount="5">
        <brk id="69" max="14" man="1"/>
        <brk id="118" max="14" man="1"/>
        <brk id="162" max="14" man="1"/>
        <brk id="209" max="14" man="1"/>
        <brk id="254" max="14" man="1"/>
      </rowBreaks>
      <pageMargins left="0.7" right="0.7" top="0.75" bottom="0.75" header="0.3" footer="0.3"/>
      <printOptions horizontalCentered="1"/>
      <pageSetup paperSize="9" scale="58" fitToWidth="3" fitToHeight="5" orientation="landscape"/>
      <headerFooter alignWithMargins="0">
        <oddHeader>&amp;C&amp;12Bezeq - The Israel Telecommunication Corp. Ltd.</oddHeader>
        <oddFooter>&amp;L
&amp;R&amp;P of &amp;N
Key financial metrics</oddFooter>
      </headerFooter>
    </customSheetView>
    <customSheetView guid="{F07085DA-2B2D-4BE1-891D-F25D604A092E}" showPageBreaks="1" printArea="1" showRuler="0">
      <pane xSplit="1" ySplit="5" topLeftCell="H75" activePane="bottomRight" state="frozenSplit"/>
      <selection pane="bottomRight" activeCell="A77" sqref="A77"/>
      <rowBreaks count="6" manualBreakCount="6">
        <brk id="65" max="12" man="1"/>
        <brk id="112" max="12" man="1"/>
        <brk id="156" max="12" man="1"/>
        <brk id="200" max="12" man="1"/>
        <brk id="244" max="12" man="1"/>
        <brk id="288" max="16383"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6A44E415-E6EC-4CA2-8B4C-A374F00F0261}" showPageBreaks="1" printArea="1" showRuler="0">
      <pane xSplit="1" ySplit="5" topLeftCell="B6" activePane="bottomRight" state="frozenSplit"/>
      <selection pane="bottomRight" activeCell="B6" sqref="B6"/>
      <rowBreaks count="4" manualBreakCount="4">
        <brk id="61" max="19" man="1"/>
        <brk id="98" max="19" man="1"/>
        <brk id="139" max="19" man="1"/>
        <brk id="180" max="19"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C32ED439-2914-4073-BFBF-7718D6CFE811}" showPageBreaks="1" showGridLines="0" printArea="1">
      <pane xSplit="1" ySplit="5" topLeftCell="J6" activePane="bottomRight" state="frozenSplit"/>
      <selection pane="bottomRight" activeCell="R1" sqref="R1"/>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44BC518B-F505-4956-BE42-792973965029}" showPageBreaks="1" showGridLines="0" printArea="1" showRuler="0">
      <pane xSplit="1" ySplit="5" topLeftCell="M185" activePane="bottomRight" state="frozenSplit"/>
      <selection pane="bottomRight" activeCell="T194" sqref="T194"/>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7DC6D345-C4C0-4162-8636-D495A245EBF8}" showPageBreaks="1" showGridLines="0" printArea="1" hiddenColumns="1">
      <pane xSplit="1" ySplit="4" topLeftCell="W29" activePane="bottomRight" state="frozenSplit"/>
      <selection pane="bottomRight" activeCell="AD53" sqref="AD53"/>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 guid="{67DDFA58-7FF7-4BDB-BFFF-31DB4021D095}" showGridLines="0" hiddenColumns="1">
      <pane xSplit="1" ySplit="4" topLeftCell="Y182" activePane="bottomRight" state="frozenSplit"/>
      <selection pane="bottomRight" activeCell="AD147" sqref="AD147"/>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s>
  <phoneticPr fontId="4" type="noConversion"/>
  <pageMargins left="0.19685039370078741" right="0.19685039370078741" top="0.11811023622047245" bottom="0.11811023622047245" header="0.11811023622047245" footer="3.937007874015748E-2"/>
  <pageSetup paperSize="9" scale="67" orientation="landscape" r:id="rId1"/>
  <headerFooter alignWithMargins="0">
    <oddHeader>&amp;C&amp;12Bezeq - The Israel Telecommunication Corp. Ltd.</oddHeader>
    <oddFooter>&amp;L
&amp;R&amp;P of &amp;N
Group financial metrics</oddFooter>
  </headerFooter>
  <rowBreaks count="2" manualBreakCount="2">
    <brk id="69" max="19" man="1"/>
    <brk id="129" max="19"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T104"/>
  <sheetViews>
    <sheetView showGridLines="0" tabSelected="1" workbookViewId="0">
      <pane xSplit="1" ySplit="6" topLeftCell="G102" activePane="bottomRight" state="frozen"/>
      <selection activeCell="D15" sqref="D15"/>
      <selection pane="topRight" activeCell="D15" sqref="D15"/>
      <selection pane="bottomLeft" activeCell="D15" sqref="D15"/>
      <selection pane="bottomRight" activeCell="D15" sqref="D15"/>
    </sheetView>
  </sheetViews>
  <sheetFormatPr defaultRowHeight="12.75"/>
  <cols>
    <col min="1" max="1" width="50.7109375" bestFit="1" customWidth="1"/>
    <col min="2" max="6" width="9.140625" hidden="1" customWidth="1"/>
  </cols>
  <sheetData>
    <row r="1" spans="1:20">
      <c r="A1" s="29"/>
      <c r="B1" s="3"/>
      <c r="C1" s="3"/>
      <c r="D1" s="3"/>
      <c r="E1" s="3"/>
      <c r="F1" s="3"/>
      <c r="G1" s="3"/>
      <c r="H1" s="3"/>
      <c r="I1" s="3"/>
      <c r="J1" s="3"/>
      <c r="K1" s="3"/>
      <c r="L1" s="3"/>
      <c r="M1" s="3"/>
      <c r="N1" s="3"/>
      <c r="O1" s="3"/>
      <c r="P1" s="3"/>
      <c r="Q1" s="3"/>
      <c r="R1" s="3"/>
    </row>
    <row r="2" spans="1:20">
      <c r="A2" s="30"/>
      <c r="B2" s="45" t="s">
        <v>5</v>
      </c>
      <c r="C2" s="45" t="s">
        <v>78</v>
      </c>
      <c r="D2" s="45" t="s">
        <v>0</v>
      </c>
      <c r="E2" s="45" t="s">
        <v>1</v>
      </c>
      <c r="F2" s="45" t="s">
        <v>2</v>
      </c>
      <c r="G2" s="45" t="s">
        <v>5</v>
      </c>
      <c r="H2" s="45" t="s">
        <v>78</v>
      </c>
      <c r="I2" s="45" t="s">
        <v>0</v>
      </c>
      <c r="J2" s="45" t="s">
        <v>1</v>
      </c>
      <c r="K2" s="45" t="s">
        <v>2</v>
      </c>
      <c r="L2" s="45" t="s">
        <v>5</v>
      </c>
      <c r="M2" s="45" t="s">
        <v>78</v>
      </c>
      <c r="N2" s="45" t="s">
        <v>0</v>
      </c>
      <c r="O2" s="45" t="s">
        <v>1</v>
      </c>
      <c r="P2" s="45" t="s">
        <v>2</v>
      </c>
      <c r="Q2" s="45" t="s">
        <v>5</v>
      </c>
      <c r="R2" s="45" t="s">
        <v>78</v>
      </c>
      <c r="S2" s="45" t="s">
        <v>0</v>
      </c>
      <c r="T2" s="45" t="s">
        <v>1</v>
      </c>
    </row>
    <row r="3" spans="1:20">
      <c r="A3" s="279" t="s">
        <v>336</v>
      </c>
      <c r="B3" s="45">
        <v>2016</v>
      </c>
      <c r="C3" s="45">
        <v>2017</v>
      </c>
      <c r="D3" s="45">
        <v>2017</v>
      </c>
      <c r="E3" s="45">
        <v>2017</v>
      </c>
      <c r="F3" s="45">
        <v>2017</v>
      </c>
      <c r="G3" s="45">
        <v>2017</v>
      </c>
      <c r="H3" s="45">
        <v>2018</v>
      </c>
      <c r="I3" s="45">
        <v>2018</v>
      </c>
      <c r="J3" s="45">
        <v>2018</v>
      </c>
      <c r="K3" s="45">
        <v>2018</v>
      </c>
      <c r="L3" s="45">
        <v>2018</v>
      </c>
      <c r="M3" s="45">
        <v>2019</v>
      </c>
      <c r="N3" s="45">
        <v>2019</v>
      </c>
      <c r="O3" s="45">
        <v>2019</v>
      </c>
      <c r="P3" s="45">
        <v>2019</v>
      </c>
      <c r="Q3" s="45">
        <v>2019</v>
      </c>
      <c r="R3" s="45">
        <v>2020</v>
      </c>
      <c r="S3" s="45">
        <v>2020</v>
      </c>
      <c r="T3" s="45">
        <v>2020</v>
      </c>
    </row>
    <row r="4" spans="1:20" ht="4.5" customHeight="1">
      <c r="A4" s="42"/>
      <c r="B4" s="43"/>
      <c r="C4" s="43"/>
      <c r="D4" s="43"/>
      <c r="E4" s="43"/>
      <c r="F4" s="43"/>
      <c r="G4" s="43"/>
      <c r="H4" s="43"/>
      <c r="I4" s="43"/>
      <c r="J4" s="43"/>
      <c r="K4" s="43"/>
      <c r="L4" s="43"/>
      <c r="M4" s="43"/>
      <c r="N4" s="43"/>
      <c r="O4" s="43"/>
      <c r="P4" s="43"/>
      <c r="Q4" s="43"/>
      <c r="R4" s="43"/>
      <c r="S4" s="43"/>
      <c r="T4" s="43"/>
    </row>
    <row r="5" spans="1:20" ht="20.25">
      <c r="A5" s="33" t="s">
        <v>44</v>
      </c>
      <c r="B5" s="26"/>
      <c r="C5" s="26"/>
      <c r="D5" s="26"/>
      <c r="E5" s="26"/>
      <c r="F5" s="26"/>
      <c r="G5" s="26"/>
      <c r="H5" s="26"/>
      <c r="I5" s="26"/>
      <c r="J5" s="26"/>
      <c r="K5" s="26"/>
      <c r="L5" s="26"/>
      <c r="M5" s="26"/>
      <c r="N5" s="26"/>
      <c r="O5" s="26"/>
      <c r="P5" s="26"/>
      <c r="Q5" s="26"/>
      <c r="R5" s="26"/>
      <c r="S5" s="26"/>
      <c r="T5" s="26"/>
    </row>
    <row r="6" spans="1:20">
      <c r="A6" s="38" t="s">
        <v>69</v>
      </c>
      <c r="B6" s="39"/>
      <c r="C6" s="47"/>
      <c r="D6" s="47"/>
      <c r="E6" s="47"/>
      <c r="F6" s="47"/>
      <c r="G6" s="39"/>
      <c r="H6" s="47"/>
      <c r="I6" s="47"/>
      <c r="J6" s="47"/>
      <c r="K6" s="47"/>
      <c r="L6" s="39"/>
      <c r="M6" s="47"/>
      <c r="N6" s="47"/>
      <c r="O6" s="47"/>
      <c r="P6" s="47"/>
      <c r="Q6" s="39"/>
      <c r="R6" s="47"/>
      <c r="S6" s="47"/>
      <c r="T6" s="47"/>
    </row>
    <row r="7" spans="1:20">
      <c r="A7" s="65" t="s">
        <v>51</v>
      </c>
      <c r="B7" s="35">
        <f>B13+B10+B16+B19+B22</f>
        <v>4383</v>
      </c>
      <c r="C7" s="66">
        <f>C13+C10+C16+C19+C22</f>
        <v>1078</v>
      </c>
      <c r="D7" s="66">
        <f>D13+D10+D16+D19+D22</f>
        <v>1058</v>
      </c>
      <c r="E7" s="66">
        <f>E13+E10+E16+E19+E22</f>
        <v>1061</v>
      </c>
      <c r="F7" s="66">
        <f>G7-E7-D7-C7</f>
        <v>1047</v>
      </c>
      <c r="G7" s="35">
        <v>4244</v>
      </c>
      <c r="H7" s="66">
        <v>1063</v>
      </c>
      <c r="I7" s="66">
        <v>1064</v>
      </c>
      <c r="J7" s="66">
        <v>1043</v>
      </c>
      <c r="K7" s="66">
        <v>1026</v>
      </c>
      <c r="L7" s="35">
        <v>4196</v>
      </c>
      <c r="M7" s="66">
        <v>1043</v>
      </c>
      <c r="N7" s="66">
        <v>1020</v>
      </c>
      <c r="O7" s="66">
        <v>1025</v>
      </c>
      <c r="P7" s="66">
        <v>985</v>
      </c>
      <c r="Q7" s="35">
        <v>4073</v>
      </c>
      <c r="R7" s="66">
        <v>1018</v>
      </c>
      <c r="S7" s="66">
        <v>1044</v>
      </c>
      <c r="T7" s="66">
        <v>1042</v>
      </c>
    </row>
    <row r="8" spans="1:20">
      <c r="A8" s="67" t="s">
        <v>7</v>
      </c>
      <c r="B8" s="23"/>
      <c r="C8" s="68"/>
      <c r="D8" s="68">
        <f>D7/C7-1</f>
        <v>-1.8552875695732829E-2</v>
      </c>
      <c r="E8" s="68">
        <f>E7/D7-1</f>
        <v>2.835538752362865E-3</v>
      </c>
      <c r="F8" s="68">
        <f>F7/E7-1</f>
        <v>-1.3195098963242224E-2</v>
      </c>
      <c r="G8" s="23"/>
      <c r="H8" s="68">
        <v>1.5281757402101137E-2</v>
      </c>
      <c r="I8" s="68">
        <v>9.4073377234238365E-4</v>
      </c>
      <c r="J8" s="68">
        <v>-1.9736842105263164E-2</v>
      </c>
      <c r="K8" s="68">
        <v>-1.6299137104506256E-2</v>
      </c>
      <c r="L8" s="23"/>
      <c r="M8" s="68">
        <v>1.6569200779727122E-2</v>
      </c>
      <c r="N8" s="68">
        <v>-2.2051773729626079E-2</v>
      </c>
      <c r="O8" s="68">
        <v>4.9019607843137081E-3</v>
      </c>
      <c r="P8" s="68">
        <v>-3.9024390243902474E-2</v>
      </c>
      <c r="Q8" s="23"/>
      <c r="R8" s="68">
        <v>3.3502538071066068E-2</v>
      </c>
      <c r="S8" s="68">
        <v>2.5540275049115824E-2</v>
      </c>
      <c r="T8" s="68">
        <v>-1.9157088122605526E-3</v>
      </c>
    </row>
    <row r="9" spans="1:20" ht="11.25" customHeight="1">
      <c r="A9" s="67" t="s">
        <v>8</v>
      </c>
      <c r="B9" s="23"/>
      <c r="C9" s="69"/>
      <c r="D9" s="69"/>
      <c r="E9" s="69"/>
      <c r="F9" s="69"/>
      <c r="G9" s="23">
        <v>-3.1713438284280193E-2</v>
      </c>
      <c r="H9" s="69">
        <v>-1.3914656771799594E-2</v>
      </c>
      <c r="I9" s="69">
        <v>5.6710775047259521E-3</v>
      </c>
      <c r="J9" s="69">
        <v>-1.6965127238454336E-2</v>
      </c>
      <c r="K9" s="69">
        <v>-2.005730659025784E-2</v>
      </c>
      <c r="L9" s="23">
        <v>-1.1310084825636224E-2</v>
      </c>
      <c r="M9" s="69">
        <v>-1.8814675446848561E-2</v>
      </c>
      <c r="N9" s="69">
        <v>-4.1353383458646586E-2</v>
      </c>
      <c r="O9" s="69">
        <v>-1.7257909875359578E-2</v>
      </c>
      <c r="P9" s="69">
        <v>-3.9961013645224197E-2</v>
      </c>
      <c r="Q9" s="23">
        <v>-2.9313632030505188E-2</v>
      </c>
      <c r="R9" s="69">
        <v>-2.3969319271332723E-2</v>
      </c>
      <c r="S9" s="69">
        <v>2.3529411764705799E-2</v>
      </c>
      <c r="T9" s="69">
        <v>1.6585365853658551E-2</v>
      </c>
    </row>
    <row r="10" spans="1:20">
      <c r="A10" s="65" t="s">
        <v>210</v>
      </c>
      <c r="B10" s="35">
        <v>1500</v>
      </c>
      <c r="C10" s="66">
        <v>382</v>
      </c>
      <c r="D10" s="66">
        <v>381</v>
      </c>
      <c r="E10" s="66">
        <v>386</v>
      </c>
      <c r="F10" s="66">
        <f>G10-E10-D10-C10</f>
        <v>395</v>
      </c>
      <c r="G10" s="35">
        <v>1544</v>
      </c>
      <c r="H10" s="66">
        <v>396</v>
      </c>
      <c r="I10" s="66">
        <v>403</v>
      </c>
      <c r="J10" s="66">
        <v>401</v>
      </c>
      <c r="K10" s="66">
        <v>396</v>
      </c>
      <c r="L10" s="35">
        <v>1596</v>
      </c>
      <c r="M10" s="66">
        <v>397</v>
      </c>
      <c r="N10" s="66">
        <v>396</v>
      </c>
      <c r="O10" s="66">
        <v>393</v>
      </c>
      <c r="P10" s="66">
        <v>392</v>
      </c>
      <c r="Q10" s="35">
        <v>1578</v>
      </c>
      <c r="R10" s="66">
        <v>395</v>
      </c>
      <c r="S10" s="66">
        <v>402</v>
      </c>
      <c r="T10" s="66">
        <v>408</v>
      </c>
    </row>
    <row r="11" spans="1:20">
      <c r="A11" s="67" t="s">
        <v>7</v>
      </c>
      <c r="B11" s="23"/>
      <c r="C11" s="68"/>
      <c r="D11" s="68">
        <f>D10/C10-1</f>
        <v>-2.6178010471203939E-3</v>
      </c>
      <c r="E11" s="68">
        <f>E10/D10-1</f>
        <v>1.3123359580052396E-2</v>
      </c>
      <c r="F11" s="68">
        <f>F10/E10-1</f>
        <v>2.3316062176165886E-2</v>
      </c>
      <c r="G11" s="23"/>
      <c r="H11" s="68">
        <v>2.5316455696202667E-3</v>
      </c>
      <c r="I11" s="68">
        <v>1.7676767676767735E-2</v>
      </c>
      <c r="J11" s="68">
        <v>-4.9627791563275903E-3</v>
      </c>
      <c r="K11" s="68">
        <v>-1.2468827930174564E-2</v>
      </c>
      <c r="L11" s="23"/>
      <c r="M11" s="68">
        <v>2.525252525252597E-3</v>
      </c>
      <c r="N11" s="68">
        <v>-2.5188916876573986E-3</v>
      </c>
      <c r="O11" s="68">
        <v>-7.575757575757569E-3</v>
      </c>
      <c r="P11" s="68">
        <v>-2.5445292620864812E-3</v>
      </c>
      <c r="Q11" s="23"/>
      <c r="R11" s="68">
        <v>7.6530612244898322E-3</v>
      </c>
      <c r="S11" s="68">
        <v>1.7721518987341867E-2</v>
      </c>
      <c r="T11" s="68">
        <v>1.4925373134328401E-2</v>
      </c>
    </row>
    <row r="12" spans="1:20" ht="11.25" customHeight="1">
      <c r="A12" s="67" t="s">
        <v>8</v>
      </c>
      <c r="B12" s="23"/>
      <c r="C12" s="69"/>
      <c r="D12" s="69"/>
      <c r="E12" s="69"/>
      <c r="F12" s="69"/>
      <c r="G12" s="23">
        <v>2.9333333333333433E-2</v>
      </c>
      <c r="H12" s="69">
        <v>3.6649214659685958E-2</v>
      </c>
      <c r="I12" s="69">
        <v>5.7742782152230943E-2</v>
      </c>
      <c r="J12" s="69">
        <v>3.8860103626942921E-2</v>
      </c>
      <c r="K12" s="69">
        <v>2.5316455696202667E-3</v>
      </c>
      <c r="L12" s="23">
        <v>3.3678756476683835E-2</v>
      </c>
      <c r="M12" s="69">
        <v>2.525252525252597E-3</v>
      </c>
      <c r="N12" s="69">
        <v>-1.7369727047146455E-2</v>
      </c>
      <c r="O12" s="69">
        <v>-1.995012468827928E-2</v>
      </c>
      <c r="P12" s="69">
        <v>-1.0101010101010055E-2</v>
      </c>
      <c r="Q12" s="23">
        <v>-1.1278195488721776E-2</v>
      </c>
      <c r="R12" s="69">
        <v>-5.0377833753149082E-3</v>
      </c>
      <c r="S12" s="69">
        <v>1.5151515151515138E-2</v>
      </c>
      <c r="T12" s="69">
        <v>3.8167938931297662E-2</v>
      </c>
    </row>
    <row r="13" spans="1:20">
      <c r="A13" s="65" t="s">
        <v>211</v>
      </c>
      <c r="B13" s="35">
        <v>1392</v>
      </c>
      <c r="C13" s="66">
        <v>334</v>
      </c>
      <c r="D13" s="66">
        <v>320</v>
      </c>
      <c r="E13" s="66">
        <v>318</v>
      </c>
      <c r="F13" s="66">
        <f>G13-E13-D13-C13</f>
        <v>309</v>
      </c>
      <c r="G13" s="35">
        <v>1281</v>
      </c>
      <c r="H13" s="66">
        <v>302</v>
      </c>
      <c r="I13" s="66">
        <v>291</v>
      </c>
      <c r="J13" s="66">
        <v>282</v>
      </c>
      <c r="K13" s="66">
        <v>281</v>
      </c>
      <c r="L13" s="35">
        <v>1156</v>
      </c>
      <c r="M13" s="66">
        <v>269</v>
      </c>
      <c r="N13" s="66">
        <v>264</v>
      </c>
      <c r="O13" s="66">
        <v>259</v>
      </c>
      <c r="P13" s="66">
        <v>247</v>
      </c>
      <c r="Q13" s="35">
        <v>1039</v>
      </c>
      <c r="R13" s="66">
        <v>248</v>
      </c>
      <c r="S13" s="66">
        <v>258</v>
      </c>
      <c r="T13" s="66">
        <v>254</v>
      </c>
    </row>
    <row r="14" spans="1:20">
      <c r="A14" s="67" t="s">
        <v>7</v>
      </c>
      <c r="B14" s="23"/>
      <c r="C14" s="68"/>
      <c r="D14" s="68">
        <f>D13/C13-1</f>
        <v>-4.1916167664670656E-2</v>
      </c>
      <c r="E14" s="68">
        <f>E13/D13-1</f>
        <v>-6.2499999999999778E-3</v>
      </c>
      <c r="F14" s="68">
        <f>F13/E13-1</f>
        <v>-2.8301886792452824E-2</v>
      </c>
      <c r="G14" s="23"/>
      <c r="H14" s="68">
        <v>-2.2653721682847849E-2</v>
      </c>
      <c r="I14" s="68">
        <v>-3.6423841059602613E-2</v>
      </c>
      <c r="J14" s="68">
        <v>-3.0927835051546393E-2</v>
      </c>
      <c r="K14" s="68">
        <v>-3.5460992907800915E-3</v>
      </c>
      <c r="L14" s="23"/>
      <c r="M14" s="68">
        <v>-4.2704626334519546E-2</v>
      </c>
      <c r="N14" s="68">
        <v>-1.8587360594795488E-2</v>
      </c>
      <c r="O14" s="68">
        <v>-1.8939393939393923E-2</v>
      </c>
      <c r="P14" s="68">
        <v>-4.633204633204635E-2</v>
      </c>
      <c r="Q14" s="23"/>
      <c r="R14" s="68">
        <v>4.0485829959513442E-3</v>
      </c>
      <c r="S14" s="68">
        <v>4.0322580645161255E-2</v>
      </c>
      <c r="T14" s="68">
        <v>-1.5503875968992276E-2</v>
      </c>
    </row>
    <row r="15" spans="1:20" ht="10.5" customHeight="1">
      <c r="A15" s="67" t="s">
        <v>8</v>
      </c>
      <c r="B15" s="23"/>
      <c r="C15" s="69"/>
      <c r="D15" s="69"/>
      <c r="E15" s="69"/>
      <c r="F15" s="69"/>
      <c r="G15" s="23">
        <v>-7.9741379310344862E-2</v>
      </c>
      <c r="H15" s="69">
        <v>-9.5808383233532912E-2</v>
      </c>
      <c r="I15" s="69">
        <v>-9.0624999999999956E-2</v>
      </c>
      <c r="J15" s="69">
        <v>-0.1132075471698113</v>
      </c>
      <c r="K15" s="69">
        <v>-9.061488673139162E-2</v>
      </c>
      <c r="L15" s="23">
        <v>-9.7580015612802495E-2</v>
      </c>
      <c r="M15" s="69">
        <v>-0.10927152317880795</v>
      </c>
      <c r="N15" s="69">
        <v>-9.2783505154639179E-2</v>
      </c>
      <c r="O15" s="69">
        <v>-8.1560283687943214E-2</v>
      </c>
      <c r="P15" s="69">
        <v>-0.12099644128113884</v>
      </c>
      <c r="Q15" s="23">
        <v>-0.10121107266435991</v>
      </c>
      <c r="R15" s="69">
        <v>-7.8066914498141293E-2</v>
      </c>
      <c r="S15" s="69">
        <v>-2.2727272727272707E-2</v>
      </c>
      <c r="T15" s="69">
        <v>-1.9305019305019266E-2</v>
      </c>
    </row>
    <row r="16" spans="1:20">
      <c r="A16" s="65" t="s">
        <v>213</v>
      </c>
      <c r="B16" s="35">
        <v>1069</v>
      </c>
      <c r="C16" s="66">
        <v>250</v>
      </c>
      <c r="D16" s="66">
        <v>244</v>
      </c>
      <c r="E16" s="66">
        <v>244</v>
      </c>
      <c r="F16" s="66">
        <f>G16-E16-D16-C16</f>
        <v>237</v>
      </c>
      <c r="G16" s="35">
        <v>975</v>
      </c>
      <c r="H16" s="66">
        <v>247</v>
      </c>
      <c r="I16" s="66">
        <v>244</v>
      </c>
      <c r="J16" s="66">
        <v>243</v>
      </c>
      <c r="K16" s="66">
        <v>243</v>
      </c>
      <c r="L16" s="35">
        <v>977</v>
      </c>
      <c r="M16" s="66">
        <v>246</v>
      </c>
      <c r="N16" s="66">
        <v>238</v>
      </c>
      <c r="O16" s="66">
        <v>245</v>
      </c>
      <c r="P16" s="66">
        <v>219</v>
      </c>
      <c r="Q16" s="35">
        <v>948</v>
      </c>
      <c r="R16" s="66">
        <v>244</v>
      </c>
      <c r="S16" s="66">
        <v>251</v>
      </c>
      <c r="T16" s="66">
        <v>250</v>
      </c>
    </row>
    <row r="17" spans="1:20">
      <c r="A17" s="67" t="s">
        <v>7</v>
      </c>
      <c r="B17" s="23"/>
      <c r="C17" s="68"/>
      <c r="D17" s="68">
        <f>D16/C16-1</f>
        <v>-2.4000000000000021E-2</v>
      </c>
      <c r="E17" s="68">
        <f>E16/D16-1</f>
        <v>0</v>
      </c>
      <c r="F17" s="68">
        <f>F16/E16-1</f>
        <v>-2.8688524590163911E-2</v>
      </c>
      <c r="G17" s="23"/>
      <c r="H17" s="68">
        <v>4.2194092827004148E-2</v>
      </c>
      <c r="I17" s="68">
        <v>-1.2145748987854255E-2</v>
      </c>
      <c r="J17" s="68">
        <v>-4.098360655737654E-3</v>
      </c>
      <c r="K17" s="68">
        <v>0</v>
      </c>
      <c r="L17" s="23"/>
      <c r="M17" s="68">
        <v>1.2345679012345734E-2</v>
      </c>
      <c r="N17" s="68">
        <v>-3.2520325203251987E-2</v>
      </c>
      <c r="O17" s="68">
        <v>2.9411764705882248E-2</v>
      </c>
      <c r="P17" s="68">
        <v>-0.10612244897959189</v>
      </c>
      <c r="Q17" s="23"/>
      <c r="R17" s="68">
        <v>0.11415525114155245</v>
      </c>
      <c r="S17" s="68">
        <v>2.8688524590164022E-2</v>
      </c>
      <c r="T17" s="68">
        <v>-3.9840637450199168E-3</v>
      </c>
    </row>
    <row r="18" spans="1:20" ht="11.25" customHeight="1">
      <c r="A18" s="67" t="s">
        <v>8</v>
      </c>
      <c r="B18" s="23"/>
      <c r="C18" s="69"/>
      <c r="D18" s="69"/>
      <c r="E18" s="69"/>
      <c r="F18" s="69"/>
      <c r="G18" s="23">
        <v>-8.7932647333957004E-2</v>
      </c>
      <c r="H18" s="69">
        <v>-1.2000000000000011E-2</v>
      </c>
      <c r="I18" s="69">
        <v>0</v>
      </c>
      <c r="J18" s="69">
        <v>-4.098360655737654E-3</v>
      </c>
      <c r="K18" s="69">
        <v>2.5316455696202445E-2</v>
      </c>
      <c r="L18" s="23">
        <v>2.0512820512821328E-3</v>
      </c>
      <c r="M18" s="69">
        <v>-4.0485829959514552E-3</v>
      </c>
      <c r="N18" s="69">
        <v>-2.4590163934426257E-2</v>
      </c>
      <c r="O18" s="69">
        <v>8.2304526748970819E-3</v>
      </c>
      <c r="P18" s="69">
        <v>-9.8765432098765427E-2</v>
      </c>
      <c r="Q18" s="23">
        <v>-2.9682702149437024E-2</v>
      </c>
      <c r="R18" s="69">
        <v>-8.1300813008130524E-3</v>
      </c>
      <c r="S18" s="69">
        <v>5.4621848739495826E-2</v>
      </c>
      <c r="T18" s="69">
        <v>2.0408163265306145E-2</v>
      </c>
    </row>
    <row r="19" spans="1:20">
      <c r="A19" s="65" t="s">
        <v>214</v>
      </c>
      <c r="B19" s="35">
        <v>203</v>
      </c>
      <c r="C19" s="66">
        <v>56</v>
      </c>
      <c r="D19" s="66">
        <v>57</v>
      </c>
      <c r="E19" s="66">
        <v>57</v>
      </c>
      <c r="F19" s="66">
        <f>G19-E19-D19-C19</f>
        <v>60</v>
      </c>
      <c r="G19" s="35">
        <v>230</v>
      </c>
      <c r="H19" s="66">
        <v>62</v>
      </c>
      <c r="I19" s="66">
        <v>66</v>
      </c>
      <c r="J19" s="66">
        <v>69</v>
      </c>
      <c r="K19" s="66">
        <v>63</v>
      </c>
      <c r="L19" s="35">
        <v>260</v>
      </c>
      <c r="M19" s="66">
        <v>71</v>
      </c>
      <c r="N19" s="66">
        <v>68</v>
      </c>
      <c r="O19" s="66">
        <v>69</v>
      </c>
      <c r="P19" s="66">
        <v>66</v>
      </c>
      <c r="Q19" s="35">
        <v>274</v>
      </c>
      <c r="R19" s="66">
        <v>72</v>
      </c>
      <c r="S19" s="66">
        <v>70</v>
      </c>
      <c r="T19" s="66">
        <v>71</v>
      </c>
    </row>
    <row r="20" spans="1:20">
      <c r="A20" s="67" t="s">
        <v>7</v>
      </c>
      <c r="B20" s="23"/>
      <c r="C20" s="68"/>
      <c r="D20" s="68">
        <f>D19/C19-1</f>
        <v>1.7857142857142794E-2</v>
      </c>
      <c r="E20" s="68">
        <f>E19/D19-1</f>
        <v>0</v>
      </c>
      <c r="F20" s="68">
        <f>F19/E19-1</f>
        <v>5.2631578947368363E-2</v>
      </c>
      <c r="G20" s="23"/>
      <c r="H20" s="68">
        <v>3.3333333333333437E-2</v>
      </c>
      <c r="I20" s="68">
        <v>6.4516129032258007E-2</v>
      </c>
      <c r="J20" s="68">
        <v>4.5454545454545414E-2</v>
      </c>
      <c r="K20" s="68">
        <v>-8.6956521739130488E-2</v>
      </c>
      <c r="L20" s="23"/>
      <c r="M20" s="68">
        <v>0.12698412698412698</v>
      </c>
      <c r="N20" s="68">
        <v>-4.2253521126760618E-2</v>
      </c>
      <c r="O20" s="68">
        <v>1.4705882352941124E-2</v>
      </c>
      <c r="P20" s="68">
        <v>-4.3478260869565188E-2</v>
      </c>
      <c r="Q20" s="23"/>
      <c r="R20" s="68">
        <v>9.0909090909090828E-2</v>
      </c>
      <c r="S20" s="68">
        <v>-2.777777777777779E-2</v>
      </c>
      <c r="T20" s="68">
        <v>1.4285714285714235E-2</v>
      </c>
    </row>
    <row r="21" spans="1:20" ht="10.5" customHeight="1">
      <c r="A21" s="67" t="s">
        <v>8</v>
      </c>
      <c r="B21" s="23"/>
      <c r="C21" s="69"/>
      <c r="D21" s="69"/>
      <c r="E21" s="69"/>
      <c r="F21" s="69"/>
      <c r="G21" s="23">
        <v>0.13300492610837433</v>
      </c>
      <c r="H21" s="69">
        <v>0.10714285714285721</v>
      </c>
      <c r="I21" s="69">
        <v>0.15789473684210531</v>
      </c>
      <c r="J21" s="69">
        <v>0.21052631578947367</v>
      </c>
      <c r="K21" s="69">
        <v>5.0000000000000044E-2</v>
      </c>
      <c r="L21" s="23">
        <v>0.13043478260869557</v>
      </c>
      <c r="M21" s="69">
        <v>0.14516129032258074</v>
      </c>
      <c r="N21" s="69">
        <v>3.0303030303030276E-2</v>
      </c>
      <c r="O21" s="69">
        <v>0</v>
      </c>
      <c r="P21" s="69">
        <v>4.7619047619047672E-2</v>
      </c>
      <c r="Q21" s="23">
        <v>5.3846153846153877E-2</v>
      </c>
      <c r="R21" s="69">
        <v>1.4084507042253502E-2</v>
      </c>
      <c r="S21" s="69">
        <v>2.9411764705882248E-2</v>
      </c>
      <c r="T21" s="69">
        <v>2.8985507246376718E-2</v>
      </c>
    </row>
    <row r="22" spans="1:20">
      <c r="A22" s="65" t="s">
        <v>212</v>
      </c>
      <c r="B22" s="35">
        <v>219</v>
      </c>
      <c r="C22" s="66">
        <v>56</v>
      </c>
      <c r="D22" s="66">
        <v>56</v>
      </c>
      <c r="E22" s="66">
        <v>56</v>
      </c>
      <c r="F22" s="66">
        <f>G22-E22-D22-C22</f>
        <v>46</v>
      </c>
      <c r="G22" s="35">
        <v>214</v>
      </c>
      <c r="H22" s="66">
        <v>56</v>
      </c>
      <c r="I22" s="66">
        <v>60</v>
      </c>
      <c r="J22" s="66">
        <v>48</v>
      </c>
      <c r="K22" s="66">
        <v>43</v>
      </c>
      <c r="L22" s="35">
        <v>207</v>
      </c>
      <c r="M22" s="66">
        <v>60</v>
      </c>
      <c r="N22" s="66">
        <v>54</v>
      </c>
      <c r="O22" s="66">
        <v>59</v>
      </c>
      <c r="P22" s="66">
        <v>61</v>
      </c>
      <c r="Q22" s="35">
        <v>234</v>
      </c>
      <c r="R22" s="66">
        <v>59</v>
      </c>
      <c r="S22" s="66">
        <v>63</v>
      </c>
      <c r="T22" s="66">
        <v>59</v>
      </c>
    </row>
    <row r="23" spans="1:20">
      <c r="A23" s="67" t="s">
        <v>7</v>
      </c>
      <c r="B23" s="23"/>
      <c r="C23" s="68"/>
      <c r="D23" s="68">
        <f>D22/C22-1</f>
        <v>0</v>
      </c>
      <c r="E23" s="68">
        <f>E22/D22-1</f>
        <v>0</v>
      </c>
      <c r="F23" s="68">
        <f>F22/E22-1</f>
        <v>-0.1785714285714286</v>
      </c>
      <c r="G23" s="23"/>
      <c r="H23" s="68">
        <v>0.21739130434782616</v>
      </c>
      <c r="I23" s="68">
        <v>7.1428571428571397E-2</v>
      </c>
      <c r="J23" s="68">
        <v>-0.19999999999999996</v>
      </c>
      <c r="K23" s="68">
        <v>-0.10416666666666663</v>
      </c>
      <c r="L23" s="23"/>
      <c r="M23" s="68">
        <v>0.39534883720930236</v>
      </c>
      <c r="N23" s="68">
        <v>-9.9999999999999978E-2</v>
      </c>
      <c r="O23" s="68">
        <v>9.259259259259256E-2</v>
      </c>
      <c r="P23" s="68">
        <v>3.3898305084745672E-2</v>
      </c>
      <c r="Q23" s="23"/>
      <c r="R23" s="68">
        <v>-3.2786885245901676E-2</v>
      </c>
      <c r="S23" s="68">
        <v>6.7796610169491567E-2</v>
      </c>
      <c r="T23" s="68">
        <v>-6.3492063492063489E-2</v>
      </c>
    </row>
    <row r="24" spans="1:20" ht="9.75" customHeight="1">
      <c r="A24" s="67" t="s">
        <v>8</v>
      </c>
      <c r="B24" s="23"/>
      <c r="C24" s="69"/>
      <c r="D24" s="69"/>
      <c r="E24" s="69"/>
      <c r="F24" s="69"/>
      <c r="G24" s="23">
        <v>-2.2831050228310557E-2</v>
      </c>
      <c r="H24" s="69">
        <v>0</v>
      </c>
      <c r="I24" s="69">
        <v>7.1428571428571397E-2</v>
      </c>
      <c r="J24" s="69">
        <v>-0.1428571428571429</v>
      </c>
      <c r="K24" s="69">
        <v>-6.5217391304347783E-2</v>
      </c>
      <c r="L24" s="23">
        <v>-3.2710280373831724E-2</v>
      </c>
      <c r="M24" s="69">
        <v>7.1428571428571397E-2</v>
      </c>
      <c r="N24" s="69">
        <v>-9.9999999999999978E-2</v>
      </c>
      <c r="O24" s="69">
        <v>0.22916666666666674</v>
      </c>
      <c r="P24" s="69">
        <v>0.41860465116279078</v>
      </c>
      <c r="Q24" s="23">
        <v>0.13043478260869557</v>
      </c>
      <c r="R24" s="69">
        <v>-1.6666666666666718E-2</v>
      </c>
      <c r="S24" s="69">
        <v>0.16666666666666674</v>
      </c>
      <c r="T24" s="69">
        <v>0</v>
      </c>
    </row>
    <row r="25" spans="1:20" ht="3" customHeight="1">
      <c r="A25" s="38"/>
      <c r="B25" s="39"/>
      <c r="C25" s="40"/>
      <c r="D25" s="40"/>
      <c r="E25" s="40"/>
      <c r="F25" s="40"/>
      <c r="G25" s="39"/>
      <c r="H25" s="40"/>
      <c r="I25" s="40"/>
      <c r="J25" s="40"/>
      <c r="K25" s="40"/>
      <c r="L25" s="39"/>
      <c r="M25" s="40"/>
      <c r="N25" s="40"/>
      <c r="O25" s="40"/>
      <c r="P25" s="40"/>
      <c r="Q25" s="39"/>
      <c r="R25" s="40"/>
      <c r="S25" s="40"/>
      <c r="T25" s="40"/>
    </row>
    <row r="26" spans="1:20">
      <c r="A26" s="65" t="s">
        <v>117</v>
      </c>
      <c r="B26" s="35">
        <v>2329</v>
      </c>
      <c r="C26" s="76" t="s">
        <v>41</v>
      </c>
      <c r="D26" s="76" t="s">
        <v>41</v>
      </c>
      <c r="E26" s="76" t="s">
        <v>41</v>
      </c>
      <c r="F26" s="76" t="s">
        <v>41</v>
      </c>
      <c r="G26" s="35">
        <v>2232</v>
      </c>
      <c r="H26" s="76" t="s">
        <v>41</v>
      </c>
      <c r="I26" s="76" t="s">
        <v>41</v>
      </c>
      <c r="J26" s="76" t="s">
        <v>41</v>
      </c>
      <c r="K26" s="76" t="s">
        <v>41</v>
      </c>
      <c r="L26" s="35">
        <v>2101</v>
      </c>
      <c r="M26" s="76" t="s">
        <v>41</v>
      </c>
      <c r="N26" s="76" t="s">
        <v>41</v>
      </c>
      <c r="O26" s="76" t="s">
        <v>41</v>
      </c>
      <c r="P26" s="76" t="s">
        <v>41</v>
      </c>
      <c r="Q26" s="35">
        <v>2029</v>
      </c>
      <c r="R26" s="76" t="s">
        <v>41</v>
      </c>
      <c r="S26" s="76" t="s">
        <v>41</v>
      </c>
      <c r="T26" s="76" t="s">
        <v>41</v>
      </c>
    </row>
    <row r="27" spans="1:20">
      <c r="A27" s="67" t="s">
        <v>119</v>
      </c>
      <c r="B27" s="23">
        <f>B26/B7</f>
        <v>0.53137120693588868</v>
      </c>
      <c r="C27" s="69"/>
      <c r="D27" s="69"/>
      <c r="E27" s="69"/>
      <c r="F27" s="69"/>
      <c r="G27" s="23">
        <v>0.52591894439208298</v>
      </c>
      <c r="H27" s="69"/>
      <c r="I27" s="69"/>
      <c r="J27" s="69"/>
      <c r="K27" s="69"/>
      <c r="L27" s="23">
        <v>0.50071496663489035</v>
      </c>
      <c r="M27" s="69"/>
      <c r="N27" s="69"/>
      <c r="O27" s="69"/>
      <c r="P27" s="69"/>
      <c r="Q27" s="23">
        <v>0.49815860545052787</v>
      </c>
      <c r="R27" s="69"/>
      <c r="S27" s="69"/>
      <c r="T27" s="69"/>
    </row>
    <row r="28" spans="1:20">
      <c r="A28" s="65" t="s">
        <v>118</v>
      </c>
      <c r="B28" s="35">
        <v>2054</v>
      </c>
      <c r="C28" s="76" t="s">
        <v>41</v>
      </c>
      <c r="D28" s="76" t="s">
        <v>41</v>
      </c>
      <c r="E28" s="76" t="s">
        <v>41</v>
      </c>
      <c r="F28" s="76" t="s">
        <v>41</v>
      </c>
      <c r="G28" s="35">
        <v>2012</v>
      </c>
      <c r="H28" s="76" t="s">
        <v>41</v>
      </c>
      <c r="I28" s="76" t="s">
        <v>41</v>
      </c>
      <c r="J28" s="76" t="s">
        <v>41</v>
      </c>
      <c r="K28" s="76" t="s">
        <v>41</v>
      </c>
      <c r="L28" s="35">
        <v>2095</v>
      </c>
      <c r="M28" s="76" t="s">
        <v>41</v>
      </c>
      <c r="N28" s="76" t="s">
        <v>41</v>
      </c>
      <c r="O28" s="76" t="s">
        <v>41</v>
      </c>
      <c r="P28" s="76" t="s">
        <v>41</v>
      </c>
      <c r="Q28" s="35">
        <v>2044</v>
      </c>
      <c r="R28" s="76" t="s">
        <v>41</v>
      </c>
      <c r="S28" s="76" t="s">
        <v>41</v>
      </c>
      <c r="T28" s="76" t="s">
        <v>41</v>
      </c>
    </row>
    <row r="29" spans="1:20">
      <c r="A29" s="67" t="s">
        <v>119</v>
      </c>
      <c r="B29" s="23">
        <f>B28/B7</f>
        <v>0.46862879306411132</v>
      </c>
      <c r="C29" s="69"/>
      <c r="D29" s="69"/>
      <c r="E29" s="69"/>
      <c r="F29" s="69"/>
      <c r="G29" s="23">
        <v>0.47408105560791708</v>
      </c>
      <c r="H29" s="69"/>
      <c r="I29" s="69"/>
      <c r="J29" s="69"/>
      <c r="K29" s="69"/>
      <c r="L29" s="23">
        <v>0.49928503336510965</v>
      </c>
      <c r="M29" s="69"/>
      <c r="N29" s="69"/>
      <c r="O29" s="69"/>
      <c r="P29" s="69"/>
      <c r="Q29" s="23">
        <v>0.50184139454947219</v>
      </c>
      <c r="R29" s="69"/>
      <c r="S29" s="69"/>
      <c r="T29" s="69"/>
    </row>
    <row r="30" spans="1:20">
      <c r="A30" s="38" t="s">
        <v>63</v>
      </c>
      <c r="B30" s="39"/>
      <c r="C30" s="40"/>
      <c r="D30" s="40"/>
      <c r="E30" s="40"/>
      <c r="F30" s="40"/>
      <c r="G30" s="39"/>
      <c r="H30" s="40"/>
      <c r="I30" s="40"/>
      <c r="J30" s="40"/>
      <c r="K30" s="40"/>
      <c r="L30" s="39"/>
      <c r="M30" s="40"/>
      <c r="N30" s="40"/>
      <c r="O30" s="40"/>
      <c r="P30" s="40"/>
      <c r="Q30" s="39"/>
      <c r="R30" s="40"/>
      <c r="S30" s="40"/>
      <c r="T30" s="40"/>
    </row>
    <row r="31" spans="1:20">
      <c r="A31" s="65" t="s">
        <v>11</v>
      </c>
      <c r="B31" s="35">
        <v>717</v>
      </c>
      <c r="C31" s="66">
        <v>180</v>
      </c>
      <c r="D31" s="66">
        <v>177</v>
      </c>
      <c r="E31" s="66">
        <v>186</v>
      </c>
      <c r="F31" s="66">
        <f>G31-E31-D31-C31</f>
        <v>185</v>
      </c>
      <c r="G31" s="35">
        <v>728</v>
      </c>
      <c r="H31" s="66">
        <v>204</v>
      </c>
      <c r="I31" s="66">
        <v>211</v>
      </c>
      <c r="J31" s="66">
        <v>218</v>
      </c>
      <c r="K31" s="66">
        <v>217</v>
      </c>
      <c r="L31" s="35">
        <v>850</v>
      </c>
      <c r="M31" s="66">
        <v>207</v>
      </c>
      <c r="N31" s="66">
        <v>204</v>
      </c>
      <c r="O31" s="66">
        <v>225</v>
      </c>
      <c r="P31" s="66">
        <v>225</v>
      </c>
      <c r="Q31" s="35">
        <v>861</v>
      </c>
      <c r="R31" s="66">
        <v>212</v>
      </c>
      <c r="S31" s="66">
        <v>218</v>
      </c>
      <c r="T31" s="66">
        <v>222</v>
      </c>
    </row>
    <row r="32" spans="1:20" ht="9.75" customHeight="1">
      <c r="A32" s="67" t="s">
        <v>7</v>
      </c>
      <c r="B32" s="23"/>
      <c r="C32" s="68"/>
      <c r="D32" s="68">
        <f>D31/C31-1</f>
        <v>-1.6666666666666718E-2</v>
      </c>
      <c r="E32" s="68">
        <f>E31/D31-1</f>
        <v>5.0847457627118731E-2</v>
      </c>
      <c r="F32" s="68">
        <f>F31/E31-1</f>
        <v>-5.3763440860215006E-3</v>
      </c>
      <c r="G32" s="23"/>
      <c r="H32" s="68">
        <v>0.10270270270270276</v>
      </c>
      <c r="I32" s="68">
        <v>3.4313725490196179E-2</v>
      </c>
      <c r="J32" s="68">
        <v>3.3175355450236976E-2</v>
      </c>
      <c r="K32" s="68">
        <v>-4.5871559633027248E-3</v>
      </c>
      <c r="L32" s="23"/>
      <c r="M32" s="68">
        <v>-4.6082949308755783E-2</v>
      </c>
      <c r="N32" s="68">
        <v>-1.4492753623188359E-2</v>
      </c>
      <c r="O32" s="68">
        <v>0.10294117647058831</v>
      </c>
      <c r="P32" s="68">
        <v>0</v>
      </c>
      <c r="Q32" s="23"/>
      <c r="R32" s="68">
        <v>-5.7777777777777817E-2</v>
      </c>
      <c r="S32" s="68">
        <v>2.8301886792452935E-2</v>
      </c>
      <c r="T32" s="68">
        <v>1.8348623853210899E-2</v>
      </c>
    </row>
    <row r="33" spans="1:20" ht="10.5" customHeight="1">
      <c r="A33" s="67" t="s">
        <v>8</v>
      </c>
      <c r="B33" s="23"/>
      <c r="C33" s="69"/>
      <c r="D33" s="69"/>
      <c r="E33" s="69"/>
      <c r="F33" s="69"/>
      <c r="G33" s="23">
        <v>1.5341701534170138E-2</v>
      </c>
      <c r="H33" s="69">
        <v>0.1333333333333333</v>
      </c>
      <c r="I33" s="69">
        <v>0.19209039548022599</v>
      </c>
      <c r="J33" s="69">
        <v>0.17204301075268824</v>
      </c>
      <c r="K33" s="69">
        <v>0.17297297297297298</v>
      </c>
      <c r="L33" s="23">
        <v>0.16758241758241765</v>
      </c>
      <c r="M33" s="69">
        <v>1.4705882352941124E-2</v>
      </c>
      <c r="N33" s="69">
        <v>-3.3175355450236976E-2</v>
      </c>
      <c r="O33" s="69">
        <v>3.2110091743119185E-2</v>
      </c>
      <c r="P33" s="69">
        <v>3.6866359447004671E-2</v>
      </c>
      <c r="Q33" s="23">
        <v>1.2941176470588234E-2</v>
      </c>
      <c r="R33" s="69">
        <v>2.4154589371980784E-2</v>
      </c>
      <c r="S33" s="69">
        <v>6.8627450980392135E-2</v>
      </c>
      <c r="T33" s="69">
        <v>-1.3333333333333308E-2</v>
      </c>
    </row>
    <row r="34" spans="1:20">
      <c r="A34" s="65" t="s">
        <v>79</v>
      </c>
      <c r="B34" s="35">
        <v>898</v>
      </c>
      <c r="C34" s="66">
        <v>224</v>
      </c>
      <c r="D34" s="66">
        <v>220</v>
      </c>
      <c r="E34" s="66">
        <v>224</v>
      </c>
      <c r="F34" s="66">
        <f>G34-E34-D34-C34</f>
        <v>223</v>
      </c>
      <c r="G34" s="35">
        <v>891</v>
      </c>
      <c r="H34" s="66">
        <v>228</v>
      </c>
      <c r="I34" s="66">
        <v>232</v>
      </c>
      <c r="J34" s="66">
        <v>233</v>
      </c>
      <c r="K34" s="66">
        <v>219</v>
      </c>
      <c r="L34" s="35">
        <v>912</v>
      </c>
      <c r="M34" s="66">
        <v>233</v>
      </c>
      <c r="N34" s="66">
        <v>231</v>
      </c>
      <c r="O34" s="66">
        <v>224</v>
      </c>
      <c r="P34" s="66">
        <v>223</v>
      </c>
      <c r="Q34" s="35">
        <v>911</v>
      </c>
      <c r="R34" s="66">
        <v>229</v>
      </c>
      <c r="S34" s="66">
        <v>224</v>
      </c>
      <c r="T34" s="66">
        <v>225</v>
      </c>
    </row>
    <row r="35" spans="1:20">
      <c r="A35" s="67" t="s">
        <v>7</v>
      </c>
      <c r="B35" s="23"/>
      <c r="C35" s="68"/>
      <c r="D35" s="68">
        <f>D34/C34-1</f>
        <v>-1.7857142857142905E-2</v>
      </c>
      <c r="E35" s="68">
        <f>E34/D34-1</f>
        <v>1.8181818181818077E-2</v>
      </c>
      <c r="F35" s="68">
        <f>F34/E34-1</f>
        <v>-4.4642857142856984E-3</v>
      </c>
      <c r="G35" s="23"/>
      <c r="H35" s="68">
        <v>2.2421524663677195E-2</v>
      </c>
      <c r="I35" s="68">
        <v>1.7543859649122862E-2</v>
      </c>
      <c r="J35" s="68">
        <v>4.3103448275862988E-3</v>
      </c>
      <c r="K35" s="68">
        <v>-6.0085836909871237E-2</v>
      </c>
      <c r="L35" s="23"/>
      <c r="M35" s="68">
        <v>6.3926940639269514E-2</v>
      </c>
      <c r="N35" s="68">
        <v>-8.5836909871244149E-3</v>
      </c>
      <c r="O35" s="68">
        <v>-3.0303030303030276E-2</v>
      </c>
      <c r="P35" s="68">
        <v>-4.4642857142856984E-3</v>
      </c>
      <c r="Q35" s="23"/>
      <c r="R35" s="68">
        <v>2.6905829596412634E-2</v>
      </c>
      <c r="S35" s="68">
        <v>-2.183406113537123E-2</v>
      </c>
      <c r="T35" s="68">
        <v>4.4642857142858094E-3</v>
      </c>
    </row>
    <row r="36" spans="1:20" ht="11.25" customHeight="1">
      <c r="A36" s="67" t="s">
        <v>8</v>
      </c>
      <c r="B36" s="23"/>
      <c r="C36" s="69"/>
      <c r="D36" s="69"/>
      <c r="E36" s="69"/>
      <c r="F36" s="69"/>
      <c r="G36" s="23">
        <v>-7.7951002227171218E-3</v>
      </c>
      <c r="H36" s="69">
        <v>1.7857142857142794E-2</v>
      </c>
      <c r="I36" s="69">
        <v>5.4545454545454453E-2</v>
      </c>
      <c r="J36" s="69">
        <v>4.0178571428571397E-2</v>
      </c>
      <c r="K36" s="69">
        <v>-1.7937219730941756E-2</v>
      </c>
      <c r="L36" s="23">
        <v>2.3569023569023573E-2</v>
      </c>
      <c r="M36" s="69">
        <v>2.1929824561403466E-2</v>
      </c>
      <c r="N36" s="69">
        <v>-4.3103448275861878E-3</v>
      </c>
      <c r="O36" s="69">
        <v>-3.8626609442060089E-2</v>
      </c>
      <c r="P36" s="69">
        <v>1.8264840182648401E-2</v>
      </c>
      <c r="Q36" s="23">
        <v>-1.0964912280702066E-3</v>
      </c>
      <c r="R36" s="69">
        <v>-1.7167381974248941E-2</v>
      </c>
      <c r="S36" s="69">
        <v>-3.0303030303030276E-2</v>
      </c>
      <c r="T36" s="69">
        <v>4.4642857142858094E-3</v>
      </c>
    </row>
    <row r="37" spans="1:20">
      <c r="A37" s="65" t="s">
        <v>231</v>
      </c>
      <c r="B37" s="167">
        <v>-13</v>
      </c>
      <c r="C37" s="175">
        <v>-4</v>
      </c>
      <c r="D37" s="175">
        <v>-1</v>
      </c>
      <c r="E37" s="175">
        <v>-24</v>
      </c>
      <c r="F37" s="175">
        <f>G37-E37-D37-C37</f>
        <v>6</v>
      </c>
      <c r="G37" s="167">
        <v>-23</v>
      </c>
      <c r="H37" s="175">
        <v>18</v>
      </c>
      <c r="I37" s="175">
        <v>89</v>
      </c>
      <c r="J37" s="175">
        <v>-2</v>
      </c>
      <c r="K37" s="175">
        <v>509</v>
      </c>
      <c r="L37" s="167">
        <v>614</v>
      </c>
      <c r="M37" s="175">
        <v>-69</v>
      </c>
      <c r="N37" s="175">
        <v>-423</v>
      </c>
      <c r="O37" s="175">
        <v>-8</v>
      </c>
      <c r="P37" s="175">
        <v>94</v>
      </c>
      <c r="Q37" s="167">
        <v>-406</v>
      </c>
      <c r="R37" s="175">
        <v>-4</v>
      </c>
      <c r="S37" s="175">
        <v>-2</v>
      </c>
      <c r="T37" s="175">
        <v>-5</v>
      </c>
    </row>
    <row r="38" spans="1:20" ht="7.5" customHeight="1">
      <c r="A38" s="65"/>
      <c r="B38" s="167"/>
      <c r="C38" s="175"/>
      <c r="D38" s="175"/>
      <c r="E38" s="175"/>
      <c r="F38" s="175"/>
      <c r="G38" s="167"/>
      <c r="H38" s="175"/>
      <c r="I38" s="175"/>
      <c r="J38" s="175"/>
      <c r="K38" s="175"/>
      <c r="L38" s="167"/>
      <c r="M38" s="175"/>
      <c r="N38" s="175"/>
      <c r="O38" s="175"/>
      <c r="P38" s="175"/>
      <c r="Q38" s="167"/>
      <c r="R38" s="175"/>
      <c r="S38" s="175"/>
      <c r="T38" s="175"/>
    </row>
    <row r="39" spans="1:20">
      <c r="A39" s="65" t="s">
        <v>229</v>
      </c>
      <c r="B39" s="35">
        <v>2076</v>
      </c>
      <c r="C39" s="66">
        <v>513</v>
      </c>
      <c r="D39" s="66">
        <v>496</v>
      </c>
      <c r="E39" s="66">
        <v>492</v>
      </c>
      <c r="F39" s="66">
        <f>G39-E39-D39-C39</f>
        <v>470</v>
      </c>
      <c r="G39" s="35">
        <v>1971</v>
      </c>
      <c r="H39" s="66">
        <v>473</v>
      </c>
      <c r="I39" s="66">
        <v>387</v>
      </c>
      <c r="J39" s="66">
        <v>451</v>
      </c>
      <c r="K39" s="175">
        <v>-87</v>
      </c>
      <c r="L39" s="35">
        <v>1224</v>
      </c>
      <c r="M39" s="66">
        <v>531</v>
      </c>
      <c r="N39" s="66">
        <v>875</v>
      </c>
      <c r="O39" s="66">
        <v>440</v>
      </c>
      <c r="P39" s="175">
        <v>296</v>
      </c>
      <c r="Q39" s="35">
        <v>2142</v>
      </c>
      <c r="R39" s="66">
        <v>439</v>
      </c>
      <c r="S39" s="66">
        <v>464</v>
      </c>
      <c r="T39" s="66">
        <v>446</v>
      </c>
    </row>
    <row r="40" spans="1:20" ht="9.75" customHeight="1">
      <c r="A40" s="67" t="s">
        <v>7</v>
      </c>
      <c r="B40" s="23"/>
      <c r="C40" s="68"/>
      <c r="D40" s="68">
        <f>D39/C39-1</f>
        <v>-3.3138401559454245E-2</v>
      </c>
      <c r="E40" s="68">
        <f>E39/D39-1</f>
        <v>-8.0645161290322509E-3</v>
      </c>
      <c r="F40" s="68">
        <f>F39/E39-1</f>
        <v>-4.471544715447151E-2</v>
      </c>
      <c r="G40" s="23"/>
      <c r="H40" s="68">
        <v>6.382978723404209E-3</v>
      </c>
      <c r="I40" s="68">
        <v>-0.18181818181818177</v>
      </c>
      <c r="J40" s="68">
        <v>0.1653746770025839</v>
      </c>
      <c r="K40" s="81" t="s">
        <v>35</v>
      </c>
      <c r="L40" s="23"/>
      <c r="M40" s="81" t="s">
        <v>35</v>
      </c>
      <c r="N40" s="68">
        <v>0.64783427495291912</v>
      </c>
      <c r="O40" s="68">
        <v>-0.49714285714285711</v>
      </c>
      <c r="P40" s="68">
        <v>-0.32727272727272727</v>
      </c>
      <c r="Q40" s="23"/>
      <c r="R40" s="68">
        <v>0.48310810810810811</v>
      </c>
      <c r="S40" s="68">
        <v>5.6947608200455635E-2</v>
      </c>
      <c r="T40" s="68">
        <v>-3.8793103448275912E-2</v>
      </c>
    </row>
    <row r="41" spans="1:20" ht="12.75" customHeight="1">
      <c r="A41" s="67" t="s">
        <v>8</v>
      </c>
      <c r="B41" s="23"/>
      <c r="C41" s="69"/>
      <c r="D41" s="69"/>
      <c r="E41" s="69"/>
      <c r="F41" s="69"/>
      <c r="G41" s="23">
        <v>-5.0578034682080886E-2</v>
      </c>
      <c r="H41" s="69">
        <v>-7.7972709551656916E-2</v>
      </c>
      <c r="I41" s="69">
        <v>-0.219758064516129</v>
      </c>
      <c r="J41" s="69">
        <v>-8.333333333333337E-2</v>
      </c>
      <c r="K41" s="81" t="s">
        <v>35</v>
      </c>
      <c r="L41" s="23">
        <v>-0.37899543378995437</v>
      </c>
      <c r="M41" s="69">
        <v>0.12262156448202965</v>
      </c>
      <c r="N41" s="69">
        <v>1.260981912144703</v>
      </c>
      <c r="O41" s="69">
        <v>-2.4390243902439046E-2</v>
      </c>
      <c r="P41" s="81" t="s">
        <v>35</v>
      </c>
      <c r="Q41" s="23">
        <v>0.75</v>
      </c>
      <c r="R41" s="69">
        <v>-0.17325800376647837</v>
      </c>
      <c r="S41" s="69">
        <v>-0.46971428571428575</v>
      </c>
      <c r="T41" s="69">
        <v>1.3636363636363669E-2</v>
      </c>
    </row>
    <row r="42" spans="1:20">
      <c r="A42" s="65" t="s">
        <v>77</v>
      </c>
      <c r="B42" s="35">
        <v>445</v>
      </c>
      <c r="C42" s="139">
        <v>92</v>
      </c>
      <c r="D42" s="139">
        <v>82</v>
      </c>
      <c r="E42" s="139">
        <v>107</v>
      </c>
      <c r="F42" s="139">
        <f>G42-E42-D42-C42</f>
        <v>122</v>
      </c>
      <c r="G42" s="35">
        <v>403</v>
      </c>
      <c r="H42" s="139">
        <v>121</v>
      </c>
      <c r="I42" s="139">
        <v>119</v>
      </c>
      <c r="J42" s="139">
        <v>113</v>
      </c>
      <c r="K42" s="139">
        <v>117</v>
      </c>
      <c r="L42" s="35">
        <v>470</v>
      </c>
      <c r="M42" s="139">
        <v>106</v>
      </c>
      <c r="N42" s="139">
        <v>141</v>
      </c>
      <c r="O42" s="139">
        <v>207</v>
      </c>
      <c r="P42" s="139">
        <v>115</v>
      </c>
      <c r="Q42" s="35">
        <v>569</v>
      </c>
      <c r="R42" s="139">
        <v>49</v>
      </c>
      <c r="S42" s="139">
        <v>163</v>
      </c>
      <c r="T42" s="139">
        <v>91</v>
      </c>
    </row>
    <row r="43" spans="1:20" ht="9.75" customHeight="1">
      <c r="A43" s="67" t="s">
        <v>7</v>
      </c>
      <c r="B43" s="23"/>
      <c r="C43" s="68"/>
      <c r="D43" s="68">
        <f>D42/C42-1</f>
        <v>-0.10869565217391308</v>
      </c>
      <c r="E43" s="68">
        <f>E42/D42-1</f>
        <v>0.30487804878048785</v>
      </c>
      <c r="F43" s="68">
        <f>F42/E42-1</f>
        <v>0.14018691588785037</v>
      </c>
      <c r="G43" s="23"/>
      <c r="H43" s="68">
        <v>-8.1967213114754189E-3</v>
      </c>
      <c r="I43" s="68">
        <v>-1.6528925619834656E-2</v>
      </c>
      <c r="J43" s="68">
        <v>-5.0420168067226934E-2</v>
      </c>
      <c r="K43" s="68">
        <v>3.539823008849563E-2</v>
      </c>
      <c r="L43" s="23"/>
      <c r="M43" s="68">
        <v>-9.4017094017094016E-2</v>
      </c>
      <c r="N43" s="68">
        <v>0.33018867924528306</v>
      </c>
      <c r="O43" s="68">
        <v>0.46808510638297873</v>
      </c>
      <c r="P43" s="68">
        <v>-0.44444444444444442</v>
      </c>
      <c r="Q43" s="23"/>
      <c r="R43" s="68">
        <v>-0.57391304347826089</v>
      </c>
      <c r="S43" s="68">
        <v>2.3265306122448979</v>
      </c>
      <c r="T43" s="68">
        <v>-0.44171779141104295</v>
      </c>
    </row>
    <row r="44" spans="1:20" ht="11.25" customHeight="1">
      <c r="A44" s="67" t="s">
        <v>8</v>
      </c>
      <c r="B44" s="23"/>
      <c r="C44" s="69"/>
      <c r="D44" s="69"/>
      <c r="E44" s="69"/>
      <c r="F44" s="69"/>
      <c r="G44" s="23">
        <v>-9.4382022471910076E-2</v>
      </c>
      <c r="H44" s="69">
        <v>0.31521739130434789</v>
      </c>
      <c r="I44" s="69">
        <v>0.45121951219512191</v>
      </c>
      <c r="J44" s="69">
        <v>5.6074766355140193E-2</v>
      </c>
      <c r="K44" s="69">
        <v>-4.0983606557377095E-2</v>
      </c>
      <c r="L44" s="23">
        <v>0.16625310173697261</v>
      </c>
      <c r="M44" s="69">
        <v>-0.12396694214876036</v>
      </c>
      <c r="N44" s="69">
        <v>0.18487394957983194</v>
      </c>
      <c r="O44" s="69">
        <v>0.83185840707964598</v>
      </c>
      <c r="P44" s="69">
        <v>-1.7094017094017144E-2</v>
      </c>
      <c r="Q44" s="23">
        <v>0.21063829787234045</v>
      </c>
      <c r="R44" s="69">
        <v>-0.53773584905660377</v>
      </c>
      <c r="S44" s="69">
        <v>0.15602836879432624</v>
      </c>
      <c r="T44" s="69">
        <v>-0.56038647342995174</v>
      </c>
    </row>
    <row r="45" spans="1:20">
      <c r="A45" s="65" t="s">
        <v>166</v>
      </c>
      <c r="B45" s="35">
        <v>399</v>
      </c>
      <c r="C45" s="139">
        <v>102</v>
      </c>
      <c r="D45" s="139">
        <v>97</v>
      </c>
      <c r="E45" s="139">
        <v>109</v>
      </c>
      <c r="F45" s="139">
        <f>G45-E45-D45-C45</f>
        <v>88</v>
      </c>
      <c r="G45" s="35">
        <v>396</v>
      </c>
      <c r="H45" s="139">
        <v>89</v>
      </c>
      <c r="I45" s="139">
        <v>66</v>
      </c>
      <c r="J45" s="139">
        <v>81</v>
      </c>
      <c r="K45" s="175">
        <v>-49</v>
      </c>
      <c r="L45" s="35">
        <v>187</v>
      </c>
      <c r="M45" s="139">
        <v>104</v>
      </c>
      <c r="N45" s="139">
        <v>172</v>
      </c>
      <c r="O45" s="139">
        <v>58</v>
      </c>
      <c r="P45" s="175">
        <v>47</v>
      </c>
      <c r="Q45" s="35">
        <v>381</v>
      </c>
      <c r="R45" s="139">
        <v>95</v>
      </c>
      <c r="S45" s="139">
        <v>72</v>
      </c>
      <c r="T45" s="139">
        <v>55</v>
      </c>
    </row>
    <row r="46" spans="1:20" ht="9" customHeight="1">
      <c r="A46" s="67" t="s">
        <v>7</v>
      </c>
      <c r="B46" s="23"/>
      <c r="C46" s="68"/>
      <c r="D46" s="68">
        <f>D45/C45-1</f>
        <v>-4.9019607843137303E-2</v>
      </c>
      <c r="E46" s="68">
        <f>E45/D45-1</f>
        <v>0.12371134020618557</v>
      </c>
      <c r="F46" s="68">
        <f>F45/E45-1</f>
        <v>-0.19266055045871555</v>
      </c>
      <c r="G46" s="23"/>
      <c r="H46" s="68">
        <v>1.1363636363636465E-2</v>
      </c>
      <c r="I46" s="68">
        <v>-0.2584269662921348</v>
      </c>
      <c r="J46" s="68">
        <v>0.22727272727272729</v>
      </c>
      <c r="K46" s="81" t="s">
        <v>35</v>
      </c>
      <c r="L46" s="23"/>
      <c r="M46" s="81" t="s">
        <v>35</v>
      </c>
      <c r="N46" s="68">
        <v>0.65384615384615374</v>
      </c>
      <c r="O46" s="68">
        <v>-0.66279069767441867</v>
      </c>
      <c r="P46" s="68">
        <v>-0.18965517241379315</v>
      </c>
      <c r="Q46" s="23"/>
      <c r="R46" s="68">
        <v>1.021276595744681</v>
      </c>
      <c r="S46" s="68">
        <v>-0.24210526315789471</v>
      </c>
      <c r="T46" s="68">
        <v>-0.23611111111111116</v>
      </c>
    </row>
    <row r="47" spans="1:20" ht="11.25" customHeight="1">
      <c r="A47" s="67" t="s">
        <v>8</v>
      </c>
      <c r="B47" s="23"/>
      <c r="C47" s="69"/>
      <c r="D47" s="69"/>
      <c r="E47" s="69"/>
      <c r="F47" s="69"/>
      <c r="G47" s="23">
        <v>-7.5187969924812581E-3</v>
      </c>
      <c r="H47" s="69">
        <v>-0.12745098039215685</v>
      </c>
      <c r="I47" s="69">
        <v>-0.31958762886597936</v>
      </c>
      <c r="J47" s="69">
        <v>-0.25688073394495414</v>
      </c>
      <c r="K47" s="81" t="s">
        <v>35</v>
      </c>
      <c r="L47" s="23">
        <v>-0.52777777777777779</v>
      </c>
      <c r="M47" s="69">
        <v>0.1685393258426966</v>
      </c>
      <c r="N47" s="69">
        <v>1.606060606060606</v>
      </c>
      <c r="O47" s="69">
        <v>-0.28395061728395066</v>
      </c>
      <c r="P47" s="81" t="s">
        <v>35</v>
      </c>
      <c r="Q47" s="23">
        <v>1.0374331550802141</v>
      </c>
      <c r="R47" s="69">
        <v>-8.6538461538461564E-2</v>
      </c>
      <c r="S47" s="69">
        <v>-0.58139534883720922</v>
      </c>
      <c r="T47" s="69">
        <v>-5.1724137931034475E-2</v>
      </c>
    </row>
    <row r="48" spans="1:20">
      <c r="A48" s="65" t="s">
        <v>341</v>
      </c>
      <c r="B48" s="35">
        <f>1631-399</f>
        <v>1232</v>
      </c>
      <c r="C48" s="66">
        <v>319</v>
      </c>
      <c r="D48" s="66">
        <f>414-97</f>
        <v>317</v>
      </c>
      <c r="E48" s="66">
        <f>385-109</f>
        <v>276</v>
      </c>
      <c r="F48" s="139">
        <f>G48-E48-D48-C48</f>
        <v>260</v>
      </c>
      <c r="G48" s="35">
        <v>1172</v>
      </c>
      <c r="H48" s="66">
        <v>263</v>
      </c>
      <c r="I48" s="66">
        <v>202</v>
      </c>
      <c r="J48" s="66">
        <v>257</v>
      </c>
      <c r="K48" s="175">
        <v>-155</v>
      </c>
      <c r="L48" s="35">
        <v>567</v>
      </c>
      <c r="M48" s="66">
        <v>321</v>
      </c>
      <c r="N48" s="66">
        <v>562</v>
      </c>
      <c r="O48" s="66">
        <v>175</v>
      </c>
      <c r="P48" s="175">
        <v>134</v>
      </c>
      <c r="Q48" s="35">
        <v>1192</v>
      </c>
      <c r="R48" s="66">
        <v>295</v>
      </c>
      <c r="S48" s="66">
        <v>229</v>
      </c>
      <c r="T48" s="66">
        <v>300</v>
      </c>
    </row>
    <row r="49" spans="1:20" ht="10.5" customHeight="1">
      <c r="A49" s="67" t="s">
        <v>7</v>
      </c>
      <c r="B49" s="23"/>
      <c r="C49" s="68"/>
      <c r="D49" s="68">
        <f>D48/C48-1</f>
        <v>-6.2695924764890609E-3</v>
      </c>
      <c r="E49" s="68">
        <f>E48/D48-1</f>
        <v>-0.12933753943217663</v>
      </c>
      <c r="F49" s="68">
        <f>F48/E48-1</f>
        <v>-5.7971014492753659E-2</v>
      </c>
      <c r="G49" s="23"/>
      <c r="H49" s="68">
        <v>1.1538461538461497E-2</v>
      </c>
      <c r="I49" s="68">
        <v>-0.23193916349809884</v>
      </c>
      <c r="J49" s="68">
        <v>0.2722772277227723</v>
      </c>
      <c r="K49" s="81" t="s">
        <v>35</v>
      </c>
      <c r="L49" s="23"/>
      <c r="M49" s="81" t="s">
        <v>35</v>
      </c>
      <c r="N49" s="68">
        <v>0.75077881619937692</v>
      </c>
      <c r="O49" s="68">
        <v>-0.68861209964412806</v>
      </c>
      <c r="P49" s="68">
        <v>-0.23428571428571432</v>
      </c>
      <c r="Q49" s="23"/>
      <c r="R49" s="68">
        <v>1.2014925373134329</v>
      </c>
      <c r="S49" s="68">
        <v>-0.22372881355932206</v>
      </c>
      <c r="T49" s="68">
        <v>0.31004366812227069</v>
      </c>
    </row>
    <row r="50" spans="1:20" ht="11.25" customHeight="1">
      <c r="A50" s="67" t="s">
        <v>8</v>
      </c>
      <c r="B50" s="23"/>
      <c r="C50" s="69"/>
      <c r="D50" s="69"/>
      <c r="E50" s="69"/>
      <c r="F50" s="69"/>
      <c r="G50" s="23">
        <v>-4.870129870129869E-2</v>
      </c>
      <c r="H50" s="69">
        <v>-0.17554858934169282</v>
      </c>
      <c r="I50" s="69">
        <v>-0.36277602523659302</v>
      </c>
      <c r="J50" s="69">
        <v>-6.88405797101449E-2</v>
      </c>
      <c r="K50" s="81" t="s">
        <v>35</v>
      </c>
      <c r="L50" s="23">
        <v>-0.5162116040955631</v>
      </c>
      <c r="M50" s="69">
        <v>0.22053231939163509</v>
      </c>
      <c r="N50" s="69">
        <v>1.782178217821782</v>
      </c>
      <c r="O50" s="69">
        <v>-0.31906614785992216</v>
      </c>
      <c r="P50" s="81" t="s">
        <v>35</v>
      </c>
      <c r="Q50" s="23">
        <v>1.1022927689594355</v>
      </c>
      <c r="R50" s="69">
        <v>-8.0996884735202501E-2</v>
      </c>
      <c r="S50" s="69">
        <v>-0.592526690391459</v>
      </c>
      <c r="T50" s="69">
        <v>0.71428571428571419</v>
      </c>
    </row>
    <row r="51" spans="1:20" ht="24">
      <c r="A51" s="85" t="s">
        <v>340</v>
      </c>
      <c r="B51" s="35">
        <f>B48+(B37*0.75)</f>
        <v>1222.25</v>
      </c>
      <c r="C51" s="207">
        <f>C48+(C37*0.76)</f>
        <v>315.95999999999998</v>
      </c>
      <c r="D51" s="207">
        <f>D48+(D37*0.76)</f>
        <v>316.24</v>
      </c>
      <c r="E51" s="207">
        <f>E48+(E37*0.76)</f>
        <v>257.76</v>
      </c>
      <c r="F51" s="139">
        <f>G51-E51-D51-C51</f>
        <v>264.56</v>
      </c>
      <c r="G51" s="35">
        <v>1154.52</v>
      </c>
      <c r="H51" s="207">
        <v>276.86</v>
      </c>
      <c r="I51" s="207">
        <v>270.52999999999997</v>
      </c>
      <c r="J51" s="207">
        <v>255.46</v>
      </c>
      <c r="K51" s="139">
        <v>236.92999999999995</v>
      </c>
      <c r="L51" s="35">
        <v>1039.78</v>
      </c>
      <c r="M51" s="207">
        <v>267.87</v>
      </c>
      <c r="N51" s="207">
        <v>236.29000000000002</v>
      </c>
      <c r="O51" s="207">
        <v>168.84</v>
      </c>
      <c r="P51" s="139">
        <v>206.37999999999994</v>
      </c>
      <c r="Q51" s="35">
        <v>879.38</v>
      </c>
      <c r="R51" s="207">
        <v>291.92</v>
      </c>
      <c r="S51" s="207">
        <v>227.46</v>
      </c>
      <c r="T51" s="207">
        <v>296.14999999999998</v>
      </c>
    </row>
    <row r="52" spans="1:20" ht="3.75" customHeight="1">
      <c r="A52" s="212"/>
      <c r="B52" s="35"/>
      <c r="C52" s="207"/>
      <c r="D52" s="207"/>
      <c r="E52" s="207"/>
      <c r="F52" s="139"/>
      <c r="G52" s="35"/>
      <c r="H52" s="207"/>
      <c r="I52" s="207"/>
      <c r="J52" s="207"/>
      <c r="K52" s="139"/>
      <c r="L52" s="35"/>
      <c r="M52" s="207"/>
      <c r="N52" s="207"/>
      <c r="O52" s="207"/>
      <c r="P52" s="139"/>
      <c r="Q52" s="35"/>
      <c r="R52" s="207"/>
      <c r="S52" s="207"/>
      <c r="T52" s="207"/>
    </row>
    <row r="53" spans="1:20">
      <c r="A53" s="65" t="s">
        <v>171</v>
      </c>
      <c r="B53" s="35">
        <f>B31+B39</f>
        <v>2793</v>
      </c>
      <c r="C53" s="73">
        <f>C31+C39</f>
        <v>693</v>
      </c>
      <c r="D53" s="73">
        <f>D31+D39</f>
        <v>673</v>
      </c>
      <c r="E53" s="73">
        <f>E31+E39</f>
        <v>678</v>
      </c>
      <c r="F53" s="66">
        <f>G53-E53-D53-C53</f>
        <v>655</v>
      </c>
      <c r="G53" s="35">
        <v>2699</v>
      </c>
      <c r="H53" s="73">
        <v>677</v>
      </c>
      <c r="I53" s="73">
        <v>598</v>
      </c>
      <c r="J53" s="73">
        <v>669</v>
      </c>
      <c r="K53" s="66">
        <v>130</v>
      </c>
      <c r="L53" s="35">
        <v>2074</v>
      </c>
      <c r="M53" s="73">
        <v>738</v>
      </c>
      <c r="N53" s="73">
        <v>1079</v>
      </c>
      <c r="O53" s="73">
        <v>665</v>
      </c>
      <c r="P53" s="66">
        <v>521</v>
      </c>
      <c r="Q53" s="35">
        <v>3003</v>
      </c>
      <c r="R53" s="73">
        <v>651</v>
      </c>
      <c r="S53" s="73">
        <v>682</v>
      </c>
      <c r="T53" s="73">
        <v>668</v>
      </c>
    </row>
    <row r="54" spans="1:20" ht="9" customHeight="1">
      <c r="A54" s="67" t="s">
        <v>7</v>
      </c>
      <c r="B54" s="23"/>
      <c r="C54" s="68"/>
      <c r="D54" s="68">
        <f>D53/C53-1</f>
        <v>-2.8860028860028808E-2</v>
      </c>
      <c r="E54" s="68">
        <f>E53/D53-1</f>
        <v>7.429420505200568E-3</v>
      </c>
      <c r="F54" s="68">
        <f>F53/E53-1</f>
        <v>-3.3923303834808238E-2</v>
      </c>
      <c r="G54" s="23"/>
      <c r="H54" s="68">
        <v>3.3587786259541952E-2</v>
      </c>
      <c r="I54" s="68">
        <v>-0.11669128508124071</v>
      </c>
      <c r="J54" s="68">
        <v>0.11872909698996659</v>
      </c>
      <c r="K54" s="68">
        <v>-0.8056801195814649</v>
      </c>
      <c r="L54" s="23"/>
      <c r="M54" s="68">
        <v>4.6769230769230772</v>
      </c>
      <c r="N54" s="68">
        <v>0.46205962059620598</v>
      </c>
      <c r="O54" s="68">
        <v>-0.38368860055607046</v>
      </c>
      <c r="P54" s="68">
        <v>-0.2165413533834587</v>
      </c>
      <c r="Q54" s="23"/>
      <c r="R54" s="68">
        <v>0.24952015355086377</v>
      </c>
      <c r="S54" s="68">
        <v>4.7619047619047672E-2</v>
      </c>
      <c r="T54" s="68">
        <v>-2.0527859237536639E-2</v>
      </c>
    </row>
    <row r="55" spans="1:20" ht="11.25" customHeight="1">
      <c r="A55" s="67" t="s">
        <v>8</v>
      </c>
      <c r="B55" s="23"/>
      <c r="C55" s="69"/>
      <c r="D55" s="69"/>
      <c r="E55" s="69"/>
      <c r="F55" s="69"/>
      <c r="G55" s="23">
        <v>-3.365556749015397E-2</v>
      </c>
      <c r="H55" s="69">
        <v>-2.3088023088023046E-2</v>
      </c>
      <c r="I55" s="69">
        <v>-0.11144130757800896</v>
      </c>
      <c r="J55" s="69">
        <v>-1.3274336283185861E-2</v>
      </c>
      <c r="K55" s="69">
        <v>-0.80152671755725191</v>
      </c>
      <c r="L55" s="23">
        <v>-0.23156724712856613</v>
      </c>
      <c r="M55" s="69">
        <v>9.0103397341211311E-2</v>
      </c>
      <c r="N55" s="69">
        <v>0.80434782608695654</v>
      </c>
      <c r="O55" s="69">
        <v>-5.9790732436472149E-3</v>
      </c>
      <c r="P55" s="69">
        <v>3.0076923076923077</v>
      </c>
      <c r="Q55" s="23">
        <v>0.44792671166827391</v>
      </c>
      <c r="R55" s="69">
        <v>-0.11788617886178865</v>
      </c>
      <c r="S55" s="69">
        <v>-0.36793327154772937</v>
      </c>
      <c r="T55" s="69">
        <v>4.5112781954887993E-3</v>
      </c>
    </row>
    <row r="56" spans="1:20" ht="24">
      <c r="A56" s="85" t="s">
        <v>234</v>
      </c>
      <c r="B56" s="35">
        <f>B53+B37</f>
        <v>2780</v>
      </c>
      <c r="C56" s="207">
        <f>C53+C37</f>
        <v>689</v>
      </c>
      <c r="D56" s="207">
        <f>D53+D37</f>
        <v>672</v>
      </c>
      <c r="E56" s="207">
        <f>E53+E37</f>
        <v>654</v>
      </c>
      <c r="F56" s="207">
        <f>G56-E56-D56-C56</f>
        <v>661</v>
      </c>
      <c r="G56" s="35">
        <v>2676</v>
      </c>
      <c r="H56" s="207">
        <v>695</v>
      </c>
      <c r="I56" s="207">
        <v>687</v>
      </c>
      <c r="J56" s="207">
        <v>667</v>
      </c>
      <c r="K56" s="207">
        <v>639</v>
      </c>
      <c r="L56" s="35">
        <v>2688</v>
      </c>
      <c r="M56" s="207">
        <v>669</v>
      </c>
      <c r="N56" s="207">
        <v>656</v>
      </c>
      <c r="O56" s="207">
        <v>657</v>
      </c>
      <c r="P56" s="207">
        <v>615</v>
      </c>
      <c r="Q56" s="35">
        <v>2597</v>
      </c>
      <c r="R56" s="207">
        <v>647</v>
      </c>
      <c r="S56" s="207">
        <v>680</v>
      </c>
      <c r="T56" s="207">
        <v>663</v>
      </c>
    </row>
    <row r="57" spans="1:20" ht="9.75" customHeight="1">
      <c r="A57" s="67" t="s">
        <v>7</v>
      </c>
      <c r="B57" s="23"/>
      <c r="C57" s="68"/>
      <c r="D57" s="68">
        <f>D56/C56-1</f>
        <v>-2.4673439767779359E-2</v>
      </c>
      <c r="E57" s="68">
        <f>E56/D56-1</f>
        <v>-2.6785714285714302E-2</v>
      </c>
      <c r="F57" s="68">
        <f>F56/E56-1</f>
        <v>1.0703363914372988E-2</v>
      </c>
      <c r="G57" s="23"/>
      <c r="H57" s="68">
        <v>5.1437216338880543E-2</v>
      </c>
      <c r="I57" s="68">
        <v>-1.151079136690647E-2</v>
      </c>
      <c r="J57" s="68">
        <v>-2.911208151382827E-2</v>
      </c>
      <c r="K57" s="68">
        <v>-4.1979010494752611E-2</v>
      </c>
      <c r="L57" s="23"/>
      <c r="M57" s="68">
        <v>4.6948356807511749E-2</v>
      </c>
      <c r="N57" s="68">
        <v>-1.9431988041853532E-2</v>
      </c>
      <c r="O57" s="68">
        <v>1.5243902439023849E-3</v>
      </c>
      <c r="P57" s="68">
        <v>-6.3926940639269403E-2</v>
      </c>
      <c r="Q57" s="23"/>
      <c r="R57" s="68">
        <v>5.2032520325203224E-2</v>
      </c>
      <c r="S57" s="68">
        <v>5.1004636785162205E-2</v>
      </c>
      <c r="T57" s="68">
        <v>-2.5000000000000022E-2</v>
      </c>
    </row>
    <row r="58" spans="1:20" ht="9" customHeight="1">
      <c r="A58" s="67" t="s">
        <v>8</v>
      </c>
      <c r="B58" s="23"/>
      <c r="C58" s="69"/>
      <c r="D58" s="69"/>
      <c r="E58" s="69"/>
      <c r="F58" s="69"/>
      <c r="G58" s="23">
        <v>-3.7410071942446055E-2</v>
      </c>
      <c r="H58" s="69">
        <v>8.7082728592162706E-3</v>
      </c>
      <c r="I58" s="69">
        <v>2.2321428571428603E-2</v>
      </c>
      <c r="J58" s="69">
        <v>1.9877675840978659E-2</v>
      </c>
      <c r="K58" s="69">
        <v>-3.3282904689863835E-2</v>
      </c>
      <c r="L58" s="23">
        <v>4.484304932735439E-3</v>
      </c>
      <c r="M58" s="69">
        <v>-3.7410071942446055E-2</v>
      </c>
      <c r="N58" s="69">
        <v>-4.5123726346433801E-2</v>
      </c>
      <c r="O58" s="69">
        <v>-1.4992503748125885E-2</v>
      </c>
      <c r="P58" s="69">
        <v>-3.7558685446009377E-2</v>
      </c>
      <c r="Q58" s="23">
        <v>-3.385416666666663E-2</v>
      </c>
      <c r="R58" s="69">
        <v>-3.2884902840059738E-2</v>
      </c>
      <c r="S58" s="69">
        <v>3.6585365853658569E-2</v>
      </c>
      <c r="T58" s="69">
        <v>9.1324200913243114E-3</v>
      </c>
    </row>
    <row r="59" spans="1:20">
      <c r="A59" s="38" t="s">
        <v>64</v>
      </c>
      <c r="B59" s="39"/>
      <c r="C59" s="47"/>
      <c r="D59" s="47"/>
      <c r="E59" s="47"/>
      <c r="F59" s="47"/>
      <c r="G59" s="39"/>
      <c r="H59" s="47"/>
      <c r="I59" s="47"/>
      <c r="J59" s="47"/>
      <c r="K59" s="47"/>
      <c r="L59" s="39"/>
      <c r="M59" s="47"/>
      <c r="N59" s="47"/>
      <c r="O59" s="47"/>
      <c r="P59" s="47"/>
      <c r="Q59" s="39"/>
      <c r="R59" s="47"/>
      <c r="S59" s="47"/>
      <c r="T59" s="47"/>
    </row>
    <row r="60" spans="1:20">
      <c r="A60" s="65" t="s">
        <v>12</v>
      </c>
      <c r="B60" s="62">
        <v>2064</v>
      </c>
      <c r="C60" s="66">
        <v>600</v>
      </c>
      <c r="D60" s="66">
        <v>465</v>
      </c>
      <c r="E60" s="66">
        <v>573</v>
      </c>
      <c r="F60" s="66">
        <f>G60-E60-D60-C60</f>
        <v>587</v>
      </c>
      <c r="G60" s="62">
        <v>2225</v>
      </c>
      <c r="H60" s="66">
        <v>516</v>
      </c>
      <c r="I60" s="66">
        <v>507</v>
      </c>
      <c r="J60" s="66">
        <v>583</v>
      </c>
      <c r="K60" s="66">
        <v>600</v>
      </c>
      <c r="L60" s="62">
        <v>2206</v>
      </c>
      <c r="M60" s="66">
        <v>471</v>
      </c>
      <c r="N60" s="66">
        <v>416</v>
      </c>
      <c r="O60" s="66">
        <v>484</v>
      </c>
      <c r="P60" s="66">
        <v>476</v>
      </c>
      <c r="Q60" s="62">
        <v>1847</v>
      </c>
      <c r="R60" s="66">
        <v>611</v>
      </c>
      <c r="S60" s="66">
        <v>334</v>
      </c>
      <c r="T60" s="66">
        <v>561</v>
      </c>
    </row>
    <row r="61" spans="1:20" ht="12" customHeight="1">
      <c r="A61" s="67" t="s">
        <v>7</v>
      </c>
      <c r="B61" s="23"/>
      <c r="C61" s="68"/>
      <c r="D61" s="68">
        <f>D60/C60-1</f>
        <v>-0.22499999999999998</v>
      </c>
      <c r="E61" s="68">
        <f>E60/D60-1</f>
        <v>0.23225806451612896</v>
      </c>
      <c r="F61" s="68">
        <f>F60/E60-1</f>
        <v>2.4432809773123898E-2</v>
      </c>
      <c r="G61" s="23"/>
      <c r="H61" s="68">
        <v>-0.12095400340715501</v>
      </c>
      <c r="I61" s="68">
        <v>-1.744186046511631E-2</v>
      </c>
      <c r="J61" s="68">
        <v>0.14990138067061154</v>
      </c>
      <c r="K61" s="68">
        <v>2.9159519725557415E-2</v>
      </c>
      <c r="L61" s="23"/>
      <c r="M61" s="68">
        <v>-0.21499999999999997</v>
      </c>
      <c r="N61" s="68">
        <v>-0.11677282377919318</v>
      </c>
      <c r="O61" s="68">
        <v>0.16346153846153855</v>
      </c>
      <c r="P61" s="68">
        <v>-1.6528925619834656E-2</v>
      </c>
      <c r="Q61" s="23"/>
      <c r="R61" s="68">
        <v>0.28361344537815136</v>
      </c>
      <c r="S61" s="68">
        <v>-0.45335515548281502</v>
      </c>
      <c r="T61" s="68">
        <v>0.67964071856287434</v>
      </c>
    </row>
    <row r="62" spans="1:20" ht="10.5" customHeight="1">
      <c r="A62" s="67" t="s">
        <v>8</v>
      </c>
      <c r="B62" s="23"/>
      <c r="C62" s="69"/>
      <c r="D62" s="69"/>
      <c r="E62" s="69"/>
      <c r="F62" s="69"/>
      <c r="G62" s="23">
        <v>7.8003875968992276E-2</v>
      </c>
      <c r="H62" s="69">
        <v>-0.14000000000000001</v>
      </c>
      <c r="I62" s="69">
        <v>9.0322580645161299E-2</v>
      </c>
      <c r="J62" s="69">
        <v>1.7452006980802848E-2</v>
      </c>
      <c r="K62" s="69">
        <v>2.2146507666098714E-2</v>
      </c>
      <c r="L62" s="23">
        <v>-8.5393258426966767E-3</v>
      </c>
      <c r="M62" s="69">
        <v>-8.7209302325581439E-2</v>
      </c>
      <c r="N62" s="69">
        <v>-0.17948717948717952</v>
      </c>
      <c r="O62" s="69">
        <v>-0.16981132075471694</v>
      </c>
      <c r="P62" s="69">
        <v>-0.20666666666666667</v>
      </c>
      <c r="Q62" s="23">
        <v>-0.16273798730734357</v>
      </c>
      <c r="R62" s="69">
        <v>0.29723991507430991</v>
      </c>
      <c r="S62" s="69">
        <v>-0.19711538461538458</v>
      </c>
      <c r="T62" s="69">
        <v>0.15909090909090917</v>
      </c>
    </row>
    <row r="63" spans="1:20">
      <c r="A63" s="65" t="s">
        <v>39</v>
      </c>
      <c r="B63" s="62">
        <f>76+758</f>
        <v>834</v>
      </c>
      <c r="C63" s="66">
        <f>26+184</f>
        <v>210</v>
      </c>
      <c r="D63" s="66">
        <f>194+25</f>
        <v>219</v>
      </c>
      <c r="E63" s="66">
        <f>27+143</f>
        <v>170</v>
      </c>
      <c r="F63" s="66">
        <f>G63-E63-D63-C63</f>
        <v>226</v>
      </c>
      <c r="G63" s="62">
        <v>825</v>
      </c>
      <c r="H63" s="66">
        <v>205</v>
      </c>
      <c r="I63" s="66">
        <v>313</v>
      </c>
      <c r="J63" s="66">
        <v>233</v>
      </c>
      <c r="K63" s="66">
        <v>225</v>
      </c>
      <c r="L63" s="62">
        <v>976</v>
      </c>
      <c r="M63" s="66">
        <v>210</v>
      </c>
      <c r="N63" s="66">
        <v>333</v>
      </c>
      <c r="O63" s="66">
        <v>145</v>
      </c>
      <c r="P63" s="66">
        <v>193</v>
      </c>
      <c r="Q63" s="62">
        <v>881</v>
      </c>
      <c r="R63" s="66">
        <v>200</v>
      </c>
      <c r="S63" s="66">
        <v>201</v>
      </c>
      <c r="T63" s="66">
        <v>272</v>
      </c>
    </row>
    <row r="64" spans="1:20" ht="11.25" customHeight="1">
      <c r="A64" s="67" t="s">
        <v>7</v>
      </c>
      <c r="B64" s="23"/>
      <c r="C64" s="68"/>
      <c r="D64" s="68">
        <f>D63/C63-1</f>
        <v>4.2857142857142927E-2</v>
      </c>
      <c r="E64" s="68">
        <f>E63/D63-1</f>
        <v>-0.22374429223744297</v>
      </c>
      <c r="F64" s="68">
        <f>F63/E63-1</f>
        <v>0.32941176470588229</v>
      </c>
      <c r="G64" s="23"/>
      <c r="H64" s="68">
        <v>-9.2920353982300918E-2</v>
      </c>
      <c r="I64" s="68">
        <v>0.52682926829268295</v>
      </c>
      <c r="J64" s="68">
        <v>-0.25559105431309903</v>
      </c>
      <c r="K64" s="68">
        <v>-3.4334763948497882E-2</v>
      </c>
      <c r="L64" s="23"/>
      <c r="M64" s="68">
        <v>-6.6666666666666652E-2</v>
      </c>
      <c r="N64" s="68">
        <v>0.58571428571428563</v>
      </c>
      <c r="O64" s="68">
        <v>-0.5645645645645645</v>
      </c>
      <c r="P64" s="68">
        <v>0.33103448275862069</v>
      </c>
      <c r="Q64" s="23"/>
      <c r="R64" s="68">
        <v>3.6269430051813378E-2</v>
      </c>
      <c r="S64" s="68">
        <v>4.9999999999998934E-3</v>
      </c>
      <c r="T64" s="68">
        <v>0.3532338308457712</v>
      </c>
    </row>
    <row r="65" spans="1:20" ht="10.5" customHeight="1">
      <c r="A65" s="67" t="s">
        <v>8</v>
      </c>
      <c r="B65" s="23"/>
      <c r="C65" s="69"/>
      <c r="D65" s="69"/>
      <c r="E65" s="69"/>
      <c r="F65" s="69"/>
      <c r="G65" s="23">
        <v>-1.0791366906474864E-2</v>
      </c>
      <c r="H65" s="69">
        <v>-2.3809523809523836E-2</v>
      </c>
      <c r="I65" s="69">
        <v>0.42922374429223753</v>
      </c>
      <c r="J65" s="69">
        <v>0.37058823529411766</v>
      </c>
      <c r="K65" s="69">
        <v>-4.4247787610619538E-3</v>
      </c>
      <c r="L65" s="23">
        <v>0.1830303030303031</v>
      </c>
      <c r="M65" s="69">
        <v>2.4390243902439046E-2</v>
      </c>
      <c r="N65" s="69">
        <v>6.3897763578274702E-2</v>
      </c>
      <c r="O65" s="69">
        <v>-0.37768240343347637</v>
      </c>
      <c r="P65" s="69">
        <v>-0.14222222222222225</v>
      </c>
      <c r="Q65" s="23">
        <v>-9.7336065573770503E-2</v>
      </c>
      <c r="R65" s="69">
        <v>-4.7619047619047672E-2</v>
      </c>
      <c r="S65" s="69">
        <v>-0.39639639639639634</v>
      </c>
      <c r="T65" s="69">
        <v>0.87586206896551722</v>
      </c>
    </row>
    <row r="66" spans="1:20">
      <c r="A66" s="65" t="s">
        <v>209</v>
      </c>
      <c r="B66" s="62">
        <v>132</v>
      </c>
      <c r="C66" s="66">
        <v>10</v>
      </c>
      <c r="D66" s="66">
        <v>16</v>
      </c>
      <c r="E66" s="66">
        <v>46</v>
      </c>
      <c r="F66" s="66">
        <f>G66-C66-D66-E66</f>
        <v>22</v>
      </c>
      <c r="G66" s="62">
        <v>94</v>
      </c>
      <c r="H66" s="66">
        <v>7</v>
      </c>
      <c r="I66" s="175">
        <v>-58</v>
      </c>
      <c r="J66" s="66">
        <v>8</v>
      </c>
      <c r="K66" s="66">
        <v>270</v>
      </c>
      <c r="L66" s="62">
        <v>227</v>
      </c>
      <c r="M66" s="66">
        <v>39</v>
      </c>
      <c r="N66" s="66">
        <v>340</v>
      </c>
      <c r="O66" s="66">
        <v>14</v>
      </c>
      <c r="P66" s="66">
        <v>14</v>
      </c>
      <c r="Q66" s="62">
        <v>407</v>
      </c>
      <c r="R66" s="66">
        <v>7</v>
      </c>
      <c r="S66" s="66">
        <v>19</v>
      </c>
      <c r="T66" s="66">
        <v>1</v>
      </c>
    </row>
    <row r="67" spans="1:20">
      <c r="A67" s="65"/>
      <c r="B67" s="62"/>
      <c r="C67" s="66"/>
      <c r="D67" s="66"/>
      <c r="E67" s="66"/>
      <c r="F67" s="66"/>
      <c r="G67" s="62"/>
      <c r="H67" s="66"/>
      <c r="I67" s="175"/>
      <c r="J67" s="66"/>
      <c r="K67" s="66"/>
      <c r="L67" s="62"/>
      <c r="M67" s="66"/>
      <c r="N67" s="66"/>
      <c r="O67" s="66"/>
      <c r="P67" s="66"/>
      <c r="Q67" s="62"/>
      <c r="R67" s="66"/>
      <c r="S67" s="66"/>
      <c r="T67" s="66"/>
    </row>
    <row r="68" spans="1:20">
      <c r="A68" s="65" t="s">
        <v>172</v>
      </c>
      <c r="B68" s="62">
        <f>B63-132</f>
        <v>702</v>
      </c>
      <c r="C68" s="66">
        <f>C63-10</f>
        <v>200</v>
      </c>
      <c r="D68" s="66">
        <f>D63-16</f>
        <v>203</v>
      </c>
      <c r="E68" s="66">
        <f>E63-46</f>
        <v>124</v>
      </c>
      <c r="F68" s="66">
        <f>G68-E68-D68-C68</f>
        <v>204</v>
      </c>
      <c r="G68" s="62">
        <v>731</v>
      </c>
      <c r="H68" s="66">
        <v>198</v>
      </c>
      <c r="I68" s="66">
        <v>371</v>
      </c>
      <c r="J68" s="66">
        <v>225</v>
      </c>
      <c r="K68" s="175">
        <v>-45</v>
      </c>
      <c r="L68" s="62">
        <v>749</v>
      </c>
      <c r="M68" s="66">
        <v>171</v>
      </c>
      <c r="N68" s="175">
        <v>-7</v>
      </c>
      <c r="O68" s="175">
        <v>131</v>
      </c>
      <c r="P68" s="175">
        <v>179</v>
      </c>
      <c r="Q68" s="62">
        <v>474</v>
      </c>
      <c r="R68" s="66">
        <v>193</v>
      </c>
      <c r="S68" s="175">
        <v>182</v>
      </c>
      <c r="T68" s="175">
        <v>271</v>
      </c>
    </row>
    <row r="69" spans="1:20" ht="9" customHeight="1">
      <c r="A69" s="67" t="s">
        <v>7</v>
      </c>
      <c r="B69" s="23"/>
      <c r="C69" s="68"/>
      <c r="D69" s="68">
        <f>D68/C68-1</f>
        <v>1.4999999999999902E-2</v>
      </c>
      <c r="E69" s="68">
        <f>E68/D68-1</f>
        <v>-0.38916256157635465</v>
      </c>
      <c r="F69" s="68">
        <f>F68/E68-1</f>
        <v>0.64516129032258074</v>
      </c>
      <c r="G69" s="23"/>
      <c r="H69" s="68">
        <v>-2.9411764705882359E-2</v>
      </c>
      <c r="I69" s="68">
        <v>0.8737373737373737</v>
      </c>
      <c r="J69" s="68">
        <v>-0.39353099730458219</v>
      </c>
      <c r="K69" s="81" t="s">
        <v>35</v>
      </c>
      <c r="L69" s="23"/>
      <c r="M69" s="81" t="s">
        <v>35</v>
      </c>
      <c r="N69" s="68">
        <v>-1.0409356725146199</v>
      </c>
      <c r="O69" s="68">
        <v>-19.714285714285715</v>
      </c>
      <c r="P69" s="68">
        <v>0.36641221374045796</v>
      </c>
      <c r="Q69" s="23"/>
      <c r="R69" s="68">
        <v>7.8212290502793325E-2</v>
      </c>
      <c r="S69" s="68">
        <v>-5.6994818652849721E-2</v>
      </c>
      <c r="T69" s="68">
        <v>0.48901098901098905</v>
      </c>
    </row>
    <row r="70" spans="1:20" ht="10.5" customHeight="1">
      <c r="A70" s="67" t="s">
        <v>8</v>
      </c>
      <c r="B70" s="23"/>
      <c r="C70" s="69"/>
      <c r="D70" s="69"/>
      <c r="E70" s="69"/>
      <c r="F70" s="69"/>
      <c r="G70" s="23">
        <v>4.1310541310541238E-2</v>
      </c>
      <c r="H70" s="69">
        <v>-1.0000000000000009E-2</v>
      </c>
      <c r="I70" s="69">
        <v>0.82758620689655182</v>
      </c>
      <c r="J70" s="69">
        <v>0.81451612903225801</v>
      </c>
      <c r="K70" s="81" t="s">
        <v>35</v>
      </c>
      <c r="L70" s="23">
        <v>2.4623803009576006E-2</v>
      </c>
      <c r="M70" s="69">
        <v>-0.13636363636363635</v>
      </c>
      <c r="N70" s="69">
        <v>-1.0188679245283019</v>
      </c>
      <c r="O70" s="69">
        <v>-0.4177777777777778</v>
      </c>
      <c r="P70" s="81" t="s">
        <v>35</v>
      </c>
      <c r="Q70" s="23">
        <v>-0.36715620827770357</v>
      </c>
      <c r="R70" s="69">
        <v>0.12865497076023402</v>
      </c>
      <c r="S70" s="81" t="s">
        <v>35</v>
      </c>
      <c r="T70" s="81" t="s">
        <v>35</v>
      </c>
    </row>
    <row r="71" spans="1:20">
      <c r="A71" s="65" t="s">
        <v>223</v>
      </c>
      <c r="B71" s="23"/>
      <c r="C71" s="69"/>
      <c r="D71" s="69"/>
      <c r="E71" s="69"/>
      <c r="F71" s="69"/>
      <c r="G71" s="23"/>
      <c r="H71" s="66">
        <v>33</v>
      </c>
      <c r="I71" s="66">
        <v>29</v>
      </c>
      <c r="J71" s="66">
        <v>28</v>
      </c>
      <c r="K71" s="66">
        <v>9</v>
      </c>
      <c r="L71" s="62">
        <v>99</v>
      </c>
      <c r="M71" s="66">
        <v>34</v>
      </c>
      <c r="N71" s="66">
        <v>27</v>
      </c>
      <c r="O71" s="66">
        <v>25</v>
      </c>
      <c r="P71" s="66">
        <v>28</v>
      </c>
      <c r="Q71" s="62">
        <v>114</v>
      </c>
      <c r="R71" s="66">
        <v>32</v>
      </c>
      <c r="S71" s="66">
        <v>26</v>
      </c>
      <c r="T71" s="66">
        <v>26</v>
      </c>
    </row>
    <row r="72" spans="1:20">
      <c r="A72" s="65"/>
      <c r="B72" s="23"/>
      <c r="C72" s="69"/>
      <c r="D72" s="69"/>
      <c r="E72" s="69"/>
      <c r="F72" s="69"/>
      <c r="G72" s="23"/>
      <c r="H72" s="66"/>
      <c r="I72" s="66"/>
      <c r="J72" s="66"/>
      <c r="K72" s="66"/>
      <c r="L72" s="62"/>
      <c r="M72" s="66"/>
      <c r="N72" s="66"/>
      <c r="O72" s="66"/>
      <c r="P72" s="66"/>
      <c r="Q72" s="62"/>
      <c r="R72" s="66"/>
      <c r="S72" s="66"/>
      <c r="T72" s="66"/>
    </row>
    <row r="73" spans="1:20">
      <c r="A73" s="65" t="s">
        <v>13</v>
      </c>
      <c r="B73" s="62">
        <f>B60-B68</f>
        <v>1362</v>
      </c>
      <c r="C73" s="66">
        <f>C60-C68</f>
        <v>400</v>
      </c>
      <c r="D73" s="66">
        <f>D60-D68</f>
        <v>262</v>
      </c>
      <c r="E73" s="66">
        <f>E60-E68</f>
        <v>449</v>
      </c>
      <c r="F73" s="66">
        <f>G73-E73-D73-C73</f>
        <v>383</v>
      </c>
      <c r="G73" s="62">
        <v>1494</v>
      </c>
      <c r="H73" s="66">
        <v>285</v>
      </c>
      <c r="I73" s="66">
        <v>107</v>
      </c>
      <c r="J73" s="66">
        <v>330</v>
      </c>
      <c r="K73" s="66">
        <v>636</v>
      </c>
      <c r="L73" s="62">
        <v>1358</v>
      </c>
      <c r="M73" s="66">
        <v>266</v>
      </c>
      <c r="N73" s="66">
        <v>396</v>
      </c>
      <c r="O73" s="66">
        <v>328</v>
      </c>
      <c r="P73" s="66">
        <v>269</v>
      </c>
      <c r="Q73" s="62">
        <v>1259</v>
      </c>
      <c r="R73" s="66">
        <v>386</v>
      </c>
      <c r="S73" s="66">
        <v>126</v>
      </c>
      <c r="T73" s="66">
        <v>264</v>
      </c>
    </row>
    <row r="74" spans="1:20">
      <c r="A74" s="67" t="s">
        <v>7</v>
      </c>
      <c r="B74" s="23"/>
      <c r="C74" s="68"/>
      <c r="D74" s="68">
        <f>D73/C73-1</f>
        <v>-0.34499999999999997</v>
      </c>
      <c r="E74" s="68">
        <f>E73/D73-1</f>
        <v>0.71374045801526709</v>
      </c>
      <c r="F74" s="68">
        <f>F73/E73-1</f>
        <v>-0.14699331848552344</v>
      </c>
      <c r="G74" s="23"/>
      <c r="H74" s="68">
        <v>-0.25587467362924277</v>
      </c>
      <c r="I74" s="68">
        <v>-0.62456140350877187</v>
      </c>
      <c r="J74" s="68">
        <v>2.0841121495327104</v>
      </c>
      <c r="K74" s="68">
        <v>0.92727272727272725</v>
      </c>
      <c r="L74" s="23"/>
      <c r="M74" s="68">
        <v>-0.58176100628930816</v>
      </c>
      <c r="N74" s="68">
        <v>0.48872180451127822</v>
      </c>
      <c r="O74" s="68">
        <v>-0.17171717171717171</v>
      </c>
      <c r="P74" s="68">
        <v>-0.17987804878048785</v>
      </c>
      <c r="Q74" s="23"/>
      <c r="R74" s="68">
        <v>0.43494423791821557</v>
      </c>
      <c r="S74" s="68">
        <v>-0.67357512953367871</v>
      </c>
      <c r="T74" s="68">
        <v>1.0952380952380953</v>
      </c>
    </row>
    <row r="75" spans="1:20" ht="10.5" customHeight="1">
      <c r="A75" s="67" t="s">
        <v>8</v>
      </c>
      <c r="B75" s="23"/>
      <c r="C75" s="69"/>
      <c r="D75" s="69"/>
      <c r="E75" s="69"/>
      <c r="F75" s="69"/>
      <c r="G75" s="23">
        <v>9.6916299559471453E-2</v>
      </c>
      <c r="H75" s="69">
        <v>-0.28749999999999998</v>
      </c>
      <c r="I75" s="69">
        <v>-0.59160305343511443</v>
      </c>
      <c r="J75" s="69">
        <v>-0.26503340757238303</v>
      </c>
      <c r="K75" s="69">
        <v>0.66057441253263716</v>
      </c>
      <c r="L75" s="23">
        <v>-9.1030789825970571E-2</v>
      </c>
      <c r="M75" s="69">
        <v>-6.6666666666666652E-2</v>
      </c>
      <c r="N75" s="69">
        <v>2.7009345794392523</v>
      </c>
      <c r="O75" s="69">
        <v>-6.0606060606060996E-3</v>
      </c>
      <c r="P75" s="69">
        <v>-0.57704402515723263</v>
      </c>
      <c r="Q75" s="23">
        <v>-7.2901325478645029E-2</v>
      </c>
      <c r="R75" s="69">
        <v>0.45112781954887216</v>
      </c>
      <c r="S75" s="69">
        <v>-0.68181818181818188</v>
      </c>
      <c r="T75" s="69">
        <v>-0.19512195121951215</v>
      </c>
    </row>
    <row r="76" spans="1:20" ht="10.5" customHeight="1">
      <c r="A76" s="48" t="s">
        <v>19</v>
      </c>
      <c r="B76" s="38"/>
      <c r="C76" s="50"/>
      <c r="D76" s="50"/>
      <c r="E76" s="50"/>
      <c r="F76" s="50"/>
      <c r="G76" s="38"/>
      <c r="H76" s="50"/>
      <c r="I76" s="50"/>
      <c r="J76" s="50"/>
      <c r="K76" s="50"/>
      <c r="L76" s="38"/>
      <c r="M76" s="50"/>
      <c r="N76" s="50"/>
      <c r="O76" s="50"/>
      <c r="P76" s="50"/>
      <c r="Q76" s="38"/>
      <c r="R76" s="50"/>
      <c r="S76" s="50"/>
      <c r="T76" s="50"/>
    </row>
    <row r="77" spans="1:20">
      <c r="A77" s="65" t="s">
        <v>32</v>
      </c>
      <c r="B77" s="53">
        <f t="shared" ref="B77:F77" si="0">B48/B7</f>
        <v>0.28108601414556239</v>
      </c>
      <c r="C77" s="74">
        <f t="shared" si="0"/>
        <v>0.29591836734693877</v>
      </c>
      <c r="D77" s="74">
        <f t="shared" si="0"/>
        <v>0.29962192816635158</v>
      </c>
      <c r="E77" s="74">
        <f t="shared" si="0"/>
        <v>0.26013195098963243</v>
      </c>
      <c r="F77" s="74">
        <f t="shared" si="0"/>
        <v>0.24832855778414517</v>
      </c>
      <c r="G77" s="53">
        <v>0.27615457115928371</v>
      </c>
      <c r="H77" s="74">
        <v>0.24741298212605833</v>
      </c>
      <c r="I77" s="74">
        <v>0.18984962406015038</v>
      </c>
      <c r="J77" s="74">
        <v>0.2464046021093001</v>
      </c>
      <c r="K77" s="74">
        <v>-0.15107212475633527</v>
      </c>
      <c r="L77" s="53">
        <v>0.13512869399428026</v>
      </c>
      <c r="M77" s="74">
        <v>0.30776605944391178</v>
      </c>
      <c r="N77" s="74">
        <v>0.55098039215686279</v>
      </c>
      <c r="O77" s="74">
        <v>0.17073170731707318</v>
      </c>
      <c r="P77" s="74">
        <v>0.13604060913705585</v>
      </c>
      <c r="Q77" s="53">
        <v>0.29265897372943778</v>
      </c>
      <c r="R77" s="74">
        <v>0.28978388998035365</v>
      </c>
      <c r="S77" s="74">
        <v>0.21934865900383141</v>
      </c>
      <c r="T77" s="74">
        <v>0.28790786948176583</v>
      </c>
    </row>
    <row r="78" spans="1:20">
      <c r="A78" s="65" t="s">
        <v>10</v>
      </c>
      <c r="B78" s="53">
        <f t="shared" ref="B78:F78" si="1">B53/B7</f>
        <v>0.63723477070499657</v>
      </c>
      <c r="C78" s="74">
        <f t="shared" si="1"/>
        <v>0.6428571428571429</v>
      </c>
      <c r="D78" s="74">
        <f t="shared" si="1"/>
        <v>0.63610586011342152</v>
      </c>
      <c r="E78" s="74">
        <f t="shared" si="1"/>
        <v>0.63901979264844488</v>
      </c>
      <c r="F78" s="74">
        <f t="shared" si="1"/>
        <v>0.62559694364851959</v>
      </c>
      <c r="G78" s="53">
        <v>0.63595664467483504</v>
      </c>
      <c r="H78" s="74">
        <v>0.63687676387582315</v>
      </c>
      <c r="I78" s="74">
        <v>0.56203007518796988</v>
      </c>
      <c r="J78" s="74">
        <v>0.64141898370086292</v>
      </c>
      <c r="K78" s="74">
        <v>0.12670565302144249</v>
      </c>
      <c r="L78" s="53">
        <v>0.49428026692087701</v>
      </c>
      <c r="M78" s="74">
        <v>0.70757430488974116</v>
      </c>
      <c r="N78" s="74">
        <v>1.057843137254902</v>
      </c>
      <c r="O78" s="74">
        <v>0.64878048780487807</v>
      </c>
      <c r="P78" s="74">
        <v>0.52893401015228425</v>
      </c>
      <c r="Q78" s="53">
        <v>0.73729437760864225</v>
      </c>
      <c r="R78" s="74">
        <v>0.63948919449901764</v>
      </c>
      <c r="S78" s="74">
        <v>0.65325670498084287</v>
      </c>
      <c r="T78" s="74">
        <v>0.64107485604606529</v>
      </c>
    </row>
    <row r="79" spans="1:20">
      <c r="A79" s="65" t="s">
        <v>18</v>
      </c>
      <c r="B79" s="53">
        <f t="shared" ref="B79:F79" si="2">B63/B7</f>
        <v>0.19028062970568105</v>
      </c>
      <c r="C79" s="74">
        <f t="shared" si="2"/>
        <v>0.19480519480519481</v>
      </c>
      <c r="D79" s="74">
        <f t="shared" si="2"/>
        <v>0.20699432892249528</v>
      </c>
      <c r="E79" s="74">
        <f t="shared" si="2"/>
        <v>0.16022620169651272</v>
      </c>
      <c r="F79" s="74">
        <f t="shared" si="2"/>
        <v>0.21585482330468003</v>
      </c>
      <c r="G79" s="53">
        <v>0.19439208294062205</v>
      </c>
      <c r="H79" s="74">
        <v>0.19285042333019756</v>
      </c>
      <c r="I79" s="74">
        <v>0.29417293233082709</v>
      </c>
      <c r="J79" s="74">
        <v>0.2233940556088207</v>
      </c>
      <c r="K79" s="74">
        <v>0.21929824561403508</v>
      </c>
      <c r="L79" s="53">
        <v>0.23260247855100094</v>
      </c>
      <c r="M79" s="74">
        <v>0.20134228187919462</v>
      </c>
      <c r="N79" s="74">
        <v>0.32647058823529412</v>
      </c>
      <c r="O79" s="74">
        <v>0.14146341463414633</v>
      </c>
      <c r="P79" s="74">
        <v>0.19593908629441625</v>
      </c>
      <c r="Q79" s="53">
        <v>0.21630247974465996</v>
      </c>
      <c r="R79" s="74">
        <v>0.19646365422396855</v>
      </c>
      <c r="S79" s="74">
        <v>0.19252873563218389</v>
      </c>
      <c r="T79" s="74">
        <v>0.26103646833013433</v>
      </c>
    </row>
    <row r="80" spans="1:20" ht="3.75" customHeight="1">
      <c r="A80" s="42"/>
      <c r="B80" s="43"/>
      <c r="C80" s="43"/>
      <c r="D80" s="43"/>
      <c r="E80" s="43"/>
      <c r="F80" s="43"/>
      <c r="G80" s="43"/>
      <c r="H80" s="43"/>
      <c r="I80" s="43"/>
      <c r="J80" s="43"/>
      <c r="K80" s="43"/>
      <c r="L80" s="43"/>
      <c r="M80" s="43"/>
      <c r="N80" s="43"/>
      <c r="O80" s="43"/>
      <c r="P80" s="43"/>
      <c r="Q80" s="43"/>
      <c r="R80" s="43"/>
      <c r="S80" s="43"/>
      <c r="T80" s="43"/>
    </row>
    <row r="81" spans="1:20" ht="20.25">
      <c r="A81" s="33" t="s">
        <v>71</v>
      </c>
      <c r="B81" s="26"/>
      <c r="C81" s="26"/>
      <c r="D81" s="26"/>
      <c r="E81" s="26"/>
      <c r="F81" s="26"/>
      <c r="G81" s="26"/>
      <c r="H81" s="26"/>
      <c r="I81" s="26"/>
      <c r="J81" s="26"/>
      <c r="K81" s="26"/>
      <c r="L81" s="26"/>
      <c r="M81" s="26"/>
      <c r="N81" s="26"/>
      <c r="O81" s="26"/>
      <c r="P81" s="26"/>
      <c r="Q81" s="26"/>
      <c r="R81" s="26"/>
      <c r="S81" s="26"/>
      <c r="T81" s="26"/>
    </row>
    <row r="82" spans="1:20">
      <c r="A82" s="38" t="s">
        <v>70</v>
      </c>
      <c r="B82" s="39"/>
      <c r="C82" s="40"/>
      <c r="D82" s="40"/>
      <c r="E82" s="40"/>
      <c r="F82" s="40"/>
      <c r="G82" s="39"/>
      <c r="H82" s="40"/>
      <c r="I82" s="40"/>
      <c r="J82" s="40"/>
      <c r="K82" s="40"/>
      <c r="L82" s="39"/>
      <c r="M82" s="40"/>
      <c r="N82" s="40"/>
      <c r="O82" s="40"/>
      <c r="P82" s="40"/>
      <c r="Q82" s="39"/>
      <c r="R82" s="40"/>
      <c r="S82" s="40"/>
      <c r="T82" s="40"/>
    </row>
    <row r="83" spans="1:20">
      <c r="A83" s="65" t="s">
        <v>254</v>
      </c>
      <c r="B83" s="35">
        <f>B86+B89+B92+B95+B98+B101</f>
        <v>705</v>
      </c>
      <c r="C83" s="66">
        <f t="shared" ref="C83:E83" si="3">C86+C89+C92+C95+C98+C101</f>
        <v>165</v>
      </c>
      <c r="D83" s="66">
        <f t="shared" si="3"/>
        <v>166</v>
      </c>
      <c r="E83" s="66">
        <f t="shared" si="3"/>
        <v>183</v>
      </c>
      <c r="F83" s="66">
        <f>G83-C83-D83-E83</f>
        <v>163</v>
      </c>
      <c r="G83" s="35">
        <v>677</v>
      </c>
      <c r="H83" s="66">
        <v>140</v>
      </c>
      <c r="I83" s="66">
        <v>145</v>
      </c>
      <c r="J83" s="66">
        <v>143</v>
      </c>
      <c r="K83" s="66">
        <v>168</v>
      </c>
      <c r="L83" s="35">
        <v>596</v>
      </c>
      <c r="M83" s="66">
        <v>141</v>
      </c>
      <c r="N83" s="66">
        <v>133</v>
      </c>
      <c r="O83" s="66">
        <v>144</v>
      </c>
      <c r="P83" s="66">
        <v>147</v>
      </c>
      <c r="Q83" s="35">
        <v>565</v>
      </c>
      <c r="R83" s="66">
        <v>142</v>
      </c>
      <c r="S83" s="66">
        <v>140</v>
      </c>
      <c r="T83" s="66">
        <v>154</v>
      </c>
    </row>
    <row r="84" spans="1:20">
      <c r="A84" s="67" t="s">
        <v>7</v>
      </c>
      <c r="B84" s="23"/>
      <c r="C84" s="68"/>
      <c r="D84" s="68">
        <f>D83/C83-1</f>
        <v>6.0606060606060996E-3</v>
      </c>
      <c r="E84" s="68">
        <f>E83/D83-1</f>
        <v>0.10240963855421681</v>
      </c>
      <c r="F84" s="68">
        <f>F83/E83-1</f>
        <v>-0.10928961748633881</v>
      </c>
      <c r="G84" s="23"/>
      <c r="H84" s="68">
        <v>-0.14110429447852757</v>
      </c>
      <c r="I84" s="68">
        <v>3.5714285714285809E-2</v>
      </c>
      <c r="J84" s="68">
        <v>-1.379310344827589E-2</v>
      </c>
      <c r="K84" s="68">
        <v>0.17482517482517479</v>
      </c>
      <c r="L84" s="23"/>
      <c r="M84" s="68">
        <v>-0.1607142857142857</v>
      </c>
      <c r="N84" s="68">
        <v>-5.673758865248224E-2</v>
      </c>
      <c r="O84" s="68">
        <v>8.2706766917293173E-2</v>
      </c>
      <c r="P84" s="68">
        <v>2.0833333333333259E-2</v>
      </c>
      <c r="Q84" s="23"/>
      <c r="R84" s="68">
        <v>-3.4013605442176909E-2</v>
      </c>
      <c r="S84" s="68">
        <v>-1.4084507042253502E-2</v>
      </c>
      <c r="T84" s="68">
        <v>0.10000000000000009</v>
      </c>
    </row>
    <row r="85" spans="1:20">
      <c r="A85" s="67" t="s">
        <v>8</v>
      </c>
      <c r="B85" s="23"/>
      <c r="C85" s="69"/>
      <c r="D85" s="69"/>
      <c r="E85" s="69"/>
      <c r="F85" s="69"/>
      <c r="G85" s="23">
        <v>-3.9716312056737535E-2</v>
      </c>
      <c r="H85" s="69">
        <v>-0.15151515151515149</v>
      </c>
      <c r="I85" s="69">
        <v>-0.12650602409638556</v>
      </c>
      <c r="J85" s="69">
        <v>-0.21857923497267762</v>
      </c>
      <c r="K85" s="69">
        <v>3.0674846625766916E-2</v>
      </c>
      <c r="L85" s="23">
        <v>-0.11964549483013298</v>
      </c>
      <c r="M85" s="69">
        <v>7.1428571428571175E-3</v>
      </c>
      <c r="N85" s="69">
        <v>-8.2758620689655227E-2</v>
      </c>
      <c r="O85" s="69">
        <v>6.9930069930070893E-3</v>
      </c>
      <c r="P85" s="69">
        <v>-0.125</v>
      </c>
      <c r="Q85" s="23">
        <v>-5.2013422818791955E-2</v>
      </c>
      <c r="R85" s="69">
        <v>7.0921985815601829E-3</v>
      </c>
      <c r="S85" s="69">
        <v>5.2631578947368363E-2</v>
      </c>
      <c r="T85" s="69">
        <v>6.944444444444442E-2</v>
      </c>
    </row>
    <row r="86" spans="1:20">
      <c r="A86" s="65" t="s">
        <v>74</v>
      </c>
      <c r="B86" s="35">
        <v>189</v>
      </c>
      <c r="C86" s="66">
        <v>47</v>
      </c>
      <c r="D86" s="66">
        <v>45</v>
      </c>
      <c r="E86" s="66">
        <v>49</v>
      </c>
      <c r="F86" s="139">
        <f>G86-C86-D86-E86</f>
        <v>44</v>
      </c>
      <c r="G86" s="35">
        <v>185</v>
      </c>
      <c r="H86" s="66">
        <v>34</v>
      </c>
      <c r="I86" s="66">
        <v>31</v>
      </c>
      <c r="J86" s="66">
        <v>38</v>
      </c>
      <c r="K86" s="139">
        <v>40</v>
      </c>
      <c r="L86" s="35">
        <v>143</v>
      </c>
      <c r="M86" s="66">
        <v>33</v>
      </c>
      <c r="N86" s="66">
        <v>30</v>
      </c>
      <c r="O86" s="66">
        <v>35</v>
      </c>
      <c r="P86" s="139">
        <v>34</v>
      </c>
      <c r="Q86" s="35">
        <v>132</v>
      </c>
      <c r="R86" s="66">
        <v>30</v>
      </c>
      <c r="S86" s="66">
        <v>21</v>
      </c>
      <c r="T86" s="66">
        <v>32</v>
      </c>
    </row>
    <row r="87" spans="1:20">
      <c r="A87" s="67" t="s">
        <v>7</v>
      </c>
      <c r="B87" s="23"/>
      <c r="C87" s="68"/>
      <c r="D87" s="68">
        <f>D86/C86-1</f>
        <v>-4.2553191489361653E-2</v>
      </c>
      <c r="E87" s="68">
        <f>E86/D86-1</f>
        <v>8.8888888888888795E-2</v>
      </c>
      <c r="F87" s="68">
        <f>F86/E86-1</f>
        <v>-0.10204081632653061</v>
      </c>
      <c r="G87" s="23"/>
      <c r="H87" s="68">
        <v>-0.22727272727272729</v>
      </c>
      <c r="I87" s="68">
        <v>-8.8235294117647078E-2</v>
      </c>
      <c r="J87" s="68">
        <v>0.22580645161290325</v>
      </c>
      <c r="K87" s="68">
        <v>5.2631578947368363E-2</v>
      </c>
      <c r="L87" s="23"/>
      <c r="M87" s="68">
        <v>-0.17500000000000004</v>
      </c>
      <c r="N87" s="68">
        <v>-9.0909090909090939E-2</v>
      </c>
      <c r="O87" s="68">
        <v>0.16666666666666674</v>
      </c>
      <c r="P87" s="68">
        <v>-2.8571428571428581E-2</v>
      </c>
      <c r="Q87" s="23"/>
      <c r="R87" s="68">
        <v>-0.11764705882352944</v>
      </c>
      <c r="S87" s="68">
        <v>-0.30000000000000004</v>
      </c>
      <c r="T87" s="68">
        <v>0.52380952380952372</v>
      </c>
    </row>
    <row r="88" spans="1:20">
      <c r="A88" s="67" t="s">
        <v>8</v>
      </c>
      <c r="B88" s="23"/>
      <c r="C88" s="69"/>
      <c r="D88" s="69"/>
      <c r="E88" s="69"/>
      <c r="F88" s="69"/>
      <c r="G88" s="23">
        <v>-2.1164021164021163E-2</v>
      </c>
      <c r="H88" s="69">
        <v>-0.27659574468085102</v>
      </c>
      <c r="I88" s="69">
        <v>-0.31111111111111112</v>
      </c>
      <c r="J88" s="69">
        <v>-0.22448979591836737</v>
      </c>
      <c r="K88" s="69">
        <v>-9.0909090909090939E-2</v>
      </c>
      <c r="L88" s="23">
        <v>-0.22702702702702704</v>
      </c>
      <c r="M88" s="69">
        <v>-2.9411764705882359E-2</v>
      </c>
      <c r="N88" s="69">
        <v>-3.2258064516129004E-2</v>
      </c>
      <c r="O88" s="69">
        <v>-7.8947368421052655E-2</v>
      </c>
      <c r="P88" s="69">
        <v>-0.15000000000000002</v>
      </c>
      <c r="Q88" s="23">
        <v>-7.6923076923076872E-2</v>
      </c>
      <c r="R88" s="69">
        <v>-9.0909090909090939E-2</v>
      </c>
      <c r="S88" s="69">
        <v>-0.30000000000000004</v>
      </c>
      <c r="T88" s="69">
        <v>-8.5714285714285743E-2</v>
      </c>
    </row>
    <row r="89" spans="1:20">
      <c r="A89" s="65" t="s">
        <v>72</v>
      </c>
      <c r="B89" s="35">
        <v>130</v>
      </c>
      <c r="C89" s="66">
        <v>31</v>
      </c>
      <c r="D89" s="66">
        <v>29</v>
      </c>
      <c r="E89" s="66">
        <v>31</v>
      </c>
      <c r="F89" s="66">
        <f>G89-C89-D89-E89</f>
        <v>27</v>
      </c>
      <c r="G89" s="35">
        <v>118</v>
      </c>
      <c r="H89" s="66">
        <v>28</v>
      </c>
      <c r="I89" s="66">
        <v>27</v>
      </c>
      <c r="J89" s="66">
        <v>25</v>
      </c>
      <c r="K89" s="66">
        <v>28</v>
      </c>
      <c r="L89" s="35">
        <v>108</v>
      </c>
      <c r="M89" s="66">
        <v>25</v>
      </c>
      <c r="N89" s="66">
        <v>24</v>
      </c>
      <c r="O89" s="66">
        <v>25</v>
      </c>
      <c r="P89" s="66">
        <v>23</v>
      </c>
      <c r="Q89" s="35">
        <v>97</v>
      </c>
      <c r="R89" s="66">
        <v>25</v>
      </c>
      <c r="S89" s="66">
        <v>30</v>
      </c>
      <c r="T89" s="66">
        <v>30</v>
      </c>
    </row>
    <row r="90" spans="1:20">
      <c r="A90" s="67" t="s">
        <v>7</v>
      </c>
      <c r="B90" s="23"/>
      <c r="C90" s="68"/>
      <c r="D90" s="68">
        <f>D89/C89-1</f>
        <v>-6.4516129032258118E-2</v>
      </c>
      <c r="E90" s="68">
        <f>E89/D89-1</f>
        <v>6.8965517241379226E-2</v>
      </c>
      <c r="F90" s="68">
        <f>F89/E89-1</f>
        <v>-0.12903225806451613</v>
      </c>
      <c r="G90" s="23"/>
      <c r="H90" s="68">
        <v>3.7037037037036979E-2</v>
      </c>
      <c r="I90" s="68">
        <v>-3.5714285714285698E-2</v>
      </c>
      <c r="J90" s="68">
        <v>-7.407407407407407E-2</v>
      </c>
      <c r="K90" s="68">
        <v>0.12000000000000011</v>
      </c>
      <c r="L90" s="23"/>
      <c r="M90" s="68">
        <v>-0.1071428571428571</v>
      </c>
      <c r="N90" s="68">
        <v>-4.0000000000000036E-2</v>
      </c>
      <c r="O90" s="68">
        <v>4.1666666666666741E-2</v>
      </c>
      <c r="P90" s="68">
        <v>-7.999999999999996E-2</v>
      </c>
      <c r="Q90" s="23"/>
      <c r="R90" s="68">
        <v>8.6956521739130377E-2</v>
      </c>
      <c r="S90" s="68">
        <v>0.19999999999999996</v>
      </c>
      <c r="T90" s="68">
        <v>0</v>
      </c>
    </row>
    <row r="91" spans="1:20">
      <c r="A91" s="67" t="s">
        <v>8</v>
      </c>
      <c r="B91" s="23"/>
      <c r="C91" s="69"/>
      <c r="D91" s="69"/>
      <c r="E91" s="69"/>
      <c r="F91" s="69"/>
      <c r="G91" s="23">
        <v>-9.2307692307692313E-2</v>
      </c>
      <c r="H91" s="69">
        <v>-9.6774193548387122E-2</v>
      </c>
      <c r="I91" s="69">
        <v>-6.8965517241379337E-2</v>
      </c>
      <c r="J91" s="69">
        <v>-0.19354838709677424</v>
      </c>
      <c r="K91" s="69">
        <v>3.7037037037036979E-2</v>
      </c>
      <c r="L91" s="23">
        <v>-8.4745762711864403E-2</v>
      </c>
      <c r="M91" s="69">
        <v>-0.1071428571428571</v>
      </c>
      <c r="N91" s="69">
        <v>-0.11111111111111116</v>
      </c>
      <c r="O91" s="69">
        <v>0</v>
      </c>
      <c r="P91" s="69">
        <v>-0.1785714285714286</v>
      </c>
      <c r="Q91" s="23">
        <v>-0.10185185185185186</v>
      </c>
      <c r="R91" s="69">
        <v>0</v>
      </c>
      <c r="S91" s="69">
        <v>0.25</v>
      </c>
      <c r="T91" s="69">
        <v>0.19999999999999996</v>
      </c>
    </row>
    <row r="92" spans="1:20">
      <c r="A92" s="65" t="s">
        <v>82</v>
      </c>
      <c r="B92" s="35">
        <v>195</v>
      </c>
      <c r="C92" s="66">
        <v>42</v>
      </c>
      <c r="D92" s="66">
        <v>44</v>
      </c>
      <c r="E92" s="66">
        <v>54</v>
      </c>
      <c r="F92" s="66">
        <f>G92-C92-D92-E92</f>
        <v>48</v>
      </c>
      <c r="G92" s="35">
        <v>188</v>
      </c>
      <c r="H92" s="66">
        <v>40</v>
      </c>
      <c r="I92" s="66">
        <v>49</v>
      </c>
      <c r="J92" s="66">
        <v>42</v>
      </c>
      <c r="K92" s="66">
        <v>52</v>
      </c>
      <c r="L92" s="35">
        <v>183</v>
      </c>
      <c r="M92" s="66">
        <v>39</v>
      </c>
      <c r="N92" s="66">
        <v>34</v>
      </c>
      <c r="O92" s="66">
        <v>37</v>
      </c>
      <c r="P92" s="66">
        <v>36</v>
      </c>
      <c r="Q92" s="35">
        <v>146</v>
      </c>
      <c r="R92" s="66">
        <v>39</v>
      </c>
      <c r="S92" s="66">
        <v>41</v>
      </c>
      <c r="T92" s="66">
        <v>41</v>
      </c>
    </row>
    <row r="93" spans="1:20">
      <c r="A93" s="67" t="s">
        <v>7</v>
      </c>
      <c r="B93" s="23"/>
      <c r="C93" s="68"/>
      <c r="D93" s="68">
        <f>D92/C92-1</f>
        <v>4.7619047619047672E-2</v>
      </c>
      <c r="E93" s="68">
        <f>E92/D92-1</f>
        <v>0.22727272727272729</v>
      </c>
      <c r="F93" s="68">
        <f>F92/E92-1</f>
        <v>-0.11111111111111116</v>
      </c>
      <c r="G93" s="23"/>
      <c r="H93" s="68">
        <v>-0.16666666666666663</v>
      </c>
      <c r="I93" s="68">
        <v>0.22500000000000009</v>
      </c>
      <c r="J93" s="68">
        <v>-0.1428571428571429</v>
      </c>
      <c r="K93" s="68">
        <v>0.23809523809523814</v>
      </c>
      <c r="L93" s="23"/>
      <c r="M93" s="68">
        <v>-0.25</v>
      </c>
      <c r="N93" s="68">
        <v>-0.12820512820512819</v>
      </c>
      <c r="O93" s="68">
        <v>8.8235294117646967E-2</v>
      </c>
      <c r="P93" s="68">
        <v>-2.7027027027026973E-2</v>
      </c>
      <c r="Q93" s="23"/>
      <c r="R93" s="68">
        <v>8.3333333333333259E-2</v>
      </c>
      <c r="S93" s="68">
        <v>5.1282051282051322E-2</v>
      </c>
      <c r="T93" s="68">
        <v>0</v>
      </c>
    </row>
    <row r="94" spans="1:20">
      <c r="A94" s="67" t="s">
        <v>8</v>
      </c>
      <c r="B94" s="23"/>
      <c r="C94" s="69"/>
      <c r="D94" s="69"/>
      <c r="E94" s="69"/>
      <c r="F94" s="69"/>
      <c r="G94" s="23">
        <v>-3.5897435897435881E-2</v>
      </c>
      <c r="H94" s="69">
        <v>-4.7619047619047672E-2</v>
      </c>
      <c r="I94" s="69">
        <v>0.11363636363636354</v>
      </c>
      <c r="J94" s="69">
        <v>-0.22222222222222221</v>
      </c>
      <c r="K94" s="69">
        <v>8.3333333333333259E-2</v>
      </c>
      <c r="L94" s="23">
        <v>-2.6595744680851019E-2</v>
      </c>
      <c r="M94" s="69">
        <v>-2.5000000000000022E-2</v>
      </c>
      <c r="N94" s="69">
        <v>-0.30612244897959184</v>
      </c>
      <c r="O94" s="69">
        <v>-0.11904761904761907</v>
      </c>
      <c r="P94" s="69">
        <v>-0.30769230769230771</v>
      </c>
      <c r="Q94" s="23">
        <v>-0.20218579234972678</v>
      </c>
      <c r="R94" s="69">
        <v>0</v>
      </c>
      <c r="S94" s="69">
        <v>0.20588235294117641</v>
      </c>
      <c r="T94" s="69">
        <v>0.10810810810810811</v>
      </c>
    </row>
    <row r="95" spans="1:20">
      <c r="A95" s="65" t="s">
        <v>73</v>
      </c>
      <c r="B95" s="35">
        <v>47</v>
      </c>
      <c r="C95" s="66">
        <v>10</v>
      </c>
      <c r="D95" s="66">
        <v>12</v>
      </c>
      <c r="E95" s="66">
        <v>12</v>
      </c>
      <c r="F95" s="66">
        <f>G95-C95-D95-E95</f>
        <v>10</v>
      </c>
      <c r="G95" s="35">
        <v>44</v>
      </c>
      <c r="H95" s="66">
        <v>11</v>
      </c>
      <c r="I95" s="66">
        <v>10</v>
      </c>
      <c r="J95" s="66">
        <v>9</v>
      </c>
      <c r="K95" s="66">
        <v>12</v>
      </c>
      <c r="L95" s="35">
        <v>42</v>
      </c>
      <c r="M95" s="66">
        <v>18</v>
      </c>
      <c r="N95" s="66">
        <v>17</v>
      </c>
      <c r="O95" s="66">
        <v>17</v>
      </c>
      <c r="P95" s="66">
        <v>21</v>
      </c>
      <c r="Q95" s="35">
        <v>73</v>
      </c>
      <c r="R95" s="66">
        <v>20</v>
      </c>
      <c r="S95" s="66">
        <v>20</v>
      </c>
      <c r="T95" s="66">
        <v>19</v>
      </c>
    </row>
    <row r="96" spans="1:20">
      <c r="A96" s="67" t="s">
        <v>7</v>
      </c>
      <c r="B96" s="23"/>
      <c r="C96" s="68"/>
      <c r="D96" s="68">
        <f>D95/C95-1</f>
        <v>0.19999999999999996</v>
      </c>
      <c r="E96" s="68">
        <f>E95/D95-1</f>
        <v>0</v>
      </c>
      <c r="F96" s="68">
        <f>F95/E95-1</f>
        <v>-0.16666666666666663</v>
      </c>
      <c r="G96" s="23"/>
      <c r="H96" s="68">
        <v>0.10000000000000009</v>
      </c>
      <c r="I96" s="68">
        <v>-9.0909090909090939E-2</v>
      </c>
      <c r="J96" s="68">
        <v>-9.9999999999999978E-2</v>
      </c>
      <c r="K96" s="68">
        <v>0.33333333333333326</v>
      </c>
      <c r="L96" s="23"/>
      <c r="M96" s="68">
        <v>0.5</v>
      </c>
      <c r="N96" s="68">
        <v>-5.555555555555558E-2</v>
      </c>
      <c r="O96" s="68">
        <v>0</v>
      </c>
      <c r="P96" s="68">
        <v>0.23529411764705888</v>
      </c>
      <c r="Q96" s="23"/>
      <c r="R96" s="68">
        <v>-4.7619047619047672E-2</v>
      </c>
      <c r="S96" s="68">
        <v>0</v>
      </c>
      <c r="T96" s="68">
        <v>-5.0000000000000044E-2</v>
      </c>
    </row>
    <row r="97" spans="1:20">
      <c r="A97" s="67" t="s">
        <v>8</v>
      </c>
      <c r="B97" s="23"/>
      <c r="C97" s="69"/>
      <c r="D97" s="69"/>
      <c r="E97" s="69"/>
      <c r="F97" s="69"/>
      <c r="G97" s="23">
        <v>-6.3829787234042534E-2</v>
      </c>
      <c r="H97" s="69">
        <v>0.10000000000000009</v>
      </c>
      <c r="I97" s="69">
        <v>-0.16666666666666663</v>
      </c>
      <c r="J97" s="69">
        <v>-0.25</v>
      </c>
      <c r="K97" s="69">
        <v>0.19999999999999996</v>
      </c>
      <c r="L97" s="23">
        <v>-4.5454545454545414E-2</v>
      </c>
      <c r="M97" s="69">
        <v>0.63636363636363646</v>
      </c>
      <c r="N97" s="69">
        <v>0.7</v>
      </c>
      <c r="O97" s="69">
        <v>0.88888888888888884</v>
      </c>
      <c r="P97" s="69">
        <v>0.75</v>
      </c>
      <c r="Q97" s="23">
        <v>0.73809523809523814</v>
      </c>
      <c r="R97" s="69">
        <v>0.11111111111111116</v>
      </c>
      <c r="S97" s="69">
        <v>0.17647058823529416</v>
      </c>
      <c r="T97" s="69">
        <v>0.11764705882352944</v>
      </c>
    </row>
    <row r="98" spans="1:20">
      <c r="A98" s="65" t="s">
        <v>75</v>
      </c>
      <c r="B98" s="35">
        <v>72</v>
      </c>
      <c r="C98" s="66">
        <v>17</v>
      </c>
      <c r="D98" s="66">
        <v>19</v>
      </c>
      <c r="E98" s="66">
        <v>19</v>
      </c>
      <c r="F98" s="139">
        <f>G98-C98-D98-E98</f>
        <v>18</v>
      </c>
      <c r="G98" s="35">
        <v>73</v>
      </c>
      <c r="H98" s="66">
        <v>20</v>
      </c>
      <c r="I98" s="66">
        <v>20</v>
      </c>
      <c r="J98" s="66">
        <v>20</v>
      </c>
      <c r="K98" s="139">
        <v>23</v>
      </c>
      <c r="L98" s="35">
        <v>83</v>
      </c>
      <c r="M98" s="66">
        <v>18</v>
      </c>
      <c r="N98" s="66">
        <v>19</v>
      </c>
      <c r="O98" s="66">
        <v>21</v>
      </c>
      <c r="P98" s="139">
        <v>24</v>
      </c>
      <c r="Q98" s="35">
        <v>82</v>
      </c>
      <c r="R98" s="66">
        <v>21</v>
      </c>
      <c r="S98" s="66">
        <v>22</v>
      </c>
      <c r="T98" s="66">
        <v>24</v>
      </c>
    </row>
    <row r="99" spans="1:20">
      <c r="A99" s="67" t="s">
        <v>7</v>
      </c>
      <c r="B99" s="23"/>
      <c r="C99" s="68"/>
      <c r="D99" s="68">
        <f>D98/C98-1</f>
        <v>0.11764705882352944</v>
      </c>
      <c r="E99" s="68">
        <f>E98/D98-1</f>
        <v>0</v>
      </c>
      <c r="F99" s="68">
        <f>F98/E98-1</f>
        <v>-5.2631578947368474E-2</v>
      </c>
      <c r="G99" s="23"/>
      <c r="H99" s="68">
        <v>0.11111111111111116</v>
      </c>
      <c r="I99" s="68">
        <v>0</v>
      </c>
      <c r="J99" s="68">
        <v>0</v>
      </c>
      <c r="K99" s="68">
        <v>0.14999999999999991</v>
      </c>
      <c r="L99" s="23"/>
      <c r="M99" s="68">
        <v>-0.21739130434782605</v>
      </c>
      <c r="N99" s="68">
        <v>5.555555555555558E-2</v>
      </c>
      <c r="O99" s="68">
        <v>0.10526315789473695</v>
      </c>
      <c r="P99" s="68">
        <v>0.14285714285714279</v>
      </c>
      <c r="Q99" s="23"/>
      <c r="R99" s="68">
        <v>-0.125</v>
      </c>
      <c r="S99" s="68">
        <v>4.7619047619047672E-2</v>
      </c>
      <c r="T99" s="68">
        <v>9.0909090909090828E-2</v>
      </c>
    </row>
    <row r="100" spans="1:20">
      <c r="A100" s="67" t="s">
        <v>8</v>
      </c>
      <c r="B100" s="23"/>
      <c r="C100" s="69"/>
      <c r="D100" s="69"/>
      <c r="E100" s="69"/>
      <c r="F100" s="69"/>
      <c r="G100" s="23">
        <v>1.388888888888884E-2</v>
      </c>
      <c r="H100" s="69">
        <v>0.17647058823529416</v>
      </c>
      <c r="I100" s="69">
        <v>5.2631578947368363E-2</v>
      </c>
      <c r="J100" s="69">
        <v>5.2631578947368363E-2</v>
      </c>
      <c r="K100" s="69">
        <v>0.27777777777777768</v>
      </c>
      <c r="L100" s="23">
        <v>0.13698630136986312</v>
      </c>
      <c r="M100" s="69">
        <v>-9.9999999999999978E-2</v>
      </c>
      <c r="N100" s="69">
        <v>-5.0000000000000044E-2</v>
      </c>
      <c r="O100" s="69">
        <v>5.0000000000000044E-2</v>
      </c>
      <c r="P100" s="69">
        <v>4.3478260869565188E-2</v>
      </c>
      <c r="Q100" s="23">
        <v>-1.2048192771084376E-2</v>
      </c>
      <c r="R100" s="69">
        <v>0.16666666666666674</v>
      </c>
      <c r="S100" s="69">
        <v>0.15789473684210531</v>
      </c>
      <c r="T100" s="69">
        <v>0.14285714285714279</v>
      </c>
    </row>
    <row r="101" spans="1:20">
      <c r="A101" s="65" t="s">
        <v>76</v>
      </c>
      <c r="B101" s="35">
        <v>72</v>
      </c>
      <c r="C101" s="66">
        <v>18</v>
      </c>
      <c r="D101" s="66">
        <v>17</v>
      </c>
      <c r="E101" s="66">
        <v>18</v>
      </c>
      <c r="F101" s="66">
        <f>G101-C101-D101-E101</f>
        <v>16</v>
      </c>
      <c r="G101" s="35">
        <v>69</v>
      </c>
      <c r="H101" s="66">
        <v>7</v>
      </c>
      <c r="I101" s="66">
        <v>8</v>
      </c>
      <c r="J101" s="66">
        <v>9</v>
      </c>
      <c r="K101" s="66">
        <v>13</v>
      </c>
      <c r="L101" s="35">
        <v>37</v>
      </c>
      <c r="M101" s="66">
        <v>8</v>
      </c>
      <c r="N101" s="66">
        <v>9</v>
      </c>
      <c r="O101" s="66">
        <v>9</v>
      </c>
      <c r="P101" s="66">
        <v>9</v>
      </c>
      <c r="Q101" s="35">
        <v>35</v>
      </c>
      <c r="R101" s="66">
        <v>7</v>
      </c>
      <c r="S101" s="66">
        <v>6</v>
      </c>
      <c r="T101" s="66">
        <v>8</v>
      </c>
    </row>
    <row r="102" spans="1:20">
      <c r="A102" s="67" t="s">
        <v>7</v>
      </c>
      <c r="B102" s="23"/>
      <c r="C102" s="68"/>
      <c r="D102" s="68">
        <f>D101/C101-1</f>
        <v>-5.555555555555558E-2</v>
      </c>
      <c r="E102" s="68">
        <f>E101/D101-1</f>
        <v>5.8823529411764719E-2</v>
      </c>
      <c r="F102" s="68">
        <f>F101/E101-1</f>
        <v>-0.11111111111111116</v>
      </c>
      <c r="G102" s="23"/>
      <c r="H102" s="68">
        <v>-0.5625</v>
      </c>
      <c r="I102" s="68">
        <v>0.14285714285714279</v>
      </c>
      <c r="J102" s="68">
        <v>0.125</v>
      </c>
      <c r="K102" s="68">
        <v>0.44444444444444442</v>
      </c>
      <c r="L102" s="23"/>
      <c r="M102" s="68">
        <v>-0.38461538461538458</v>
      </c>
      <c r="N102" s="68">
        <v>0.125</v>
      </c>
      <c r="O102" s="68">
        <v>0</v>
      </c>
      <c r="P102" s="68">
        <v>0</v>
      </c>
      <c r="Q102" s="23"/>
      <c r="R102" s="68">
        <v>-0.22222222222222221</v>
      </c>
      <c r="S102" s="68">
        <v>-0.1428571428571429</v>
      </c>
      <c r="T102" s="68">
        <v>0.33333333333333326</v>
      </c>
    </row>
    <row r="103" spans="1:20">
      <c r="A103" s="67" t="s">
        <v>8</v>
      </c>
      <c r="B103" s="23"/>
      <c r="C103" s="69"/>
      <c r="D103" s="69"/>
      <c r="E103" s="69"/>
      <c r="F103" s="69"/>
      <c r="G103" s="23">
        <v>-4.166666666666663E-2</v>
      </c>
      <c r="H103" s="69">
        <v>-0.61111111111111116</v>
      </c>
      <c r="I103" s="69">
        <v>-0.52941176470588236</v>
      </c>
      <c r="J103" s="69">
        <v>-0.5</v>
      </c>
      <c r="K103" s="69">
        <v>-0.1875</v>
      </c>
      <c r="L103" s="23">
        <v>-0.46376811594202894</v>
      </c>
      <c r="M103" s="69">
        <v>0.14285714285714279</v>
      </c>
      <c r="N103" s="69">
        <v>0.125</v>
      </c>
      <c r="O103" s="69">
        <v>0</v>
      </c>
      <c r="P103" s="69">
        <v>-0.30769230769230771</v>
      </c>
      <c r="Q103" s="23">
        <v>-5.4054054054054057E-2</v>
      </c>
      <c r="R103" s="69">
        <v>-0.125</v>
      </c>
      <c r="S103" s="69">
        <v>-0.33333333333333337</v>
      </c>
      <c r="T103" s="69">
        <v>-0.11111111111111116</v>
      </c>
    </row>
    <row r="104" spans="1:20" ht="5.25" customHeight="1">
      <c r="A104" s="52"/>
      <c r="B104" s="52"/>
      <c r="C104" s="52"/>
      <c r="D104" s="52"/>
      <c r="E104" s="52"/>
      <c r="F104" s="52"/>
      <c r="G104" s="52"/>
      <c r="H104" s="52"/>
      <c r="I104" s="52"/>
      <c r="J104" s="52"/>
      <c r="K104" s="52"/>
      <c r="L104" s="52"/>
      <c r="M104" s="52"/>
      <c r="N104" s="52"/>
      <c r="O104" s="52"/>
      <c r="P104" s="52"/>
      <c r="Q104" s="52"/>
      <c r="R104" s="52"/>
      <c r="S104" s="52"/>
      <c r="T104" s="52"/>
    </row>
  </sheetData>
  <pageMargins left="0.70866141732283472" right="0.70866141732283472" top="0.27559055118110237" bottom="0.11811023622047245" header="0.19685039370078741" footer="0.31496062992125984"/>
  <pageSetup paperSize="9" scale="60" orientation="landscape" r:id="rId1"/>
  <headerFooter>
    <oddHeader>&amp;CBezeq - The Israel Telecommunication Corp Ltd.</oddHeader>
    <oddFooter>&amp;R&amp;P of &amp;N
Fixed-Line financial metrics</oddFooter>
  </headerFooter>
  <rowBreaks count="1" manualBreakCount="1">
    <brk id="80"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T66"/>
  <sheetViews>
    <sheetView showGridLines="0" tabSelected="1" workbookViewId="0">
      <pane xSplit="1" ySplit="7" topLeftCell="G63" activePane="bottomRight" state="frozen"/>
      <selection activeCell="D15" sqref="D15"/>
      <selection pane="topRight" activeCell="D15" sqref="D15"/>
      <selection pane="bottomLeft" activeCell="D15" sqref="D15"/>
      <selection pane="bottomRight" activeCell="D15" sqref="D15"/>
    </sheetView>
  </sheetViews>
  <sheetFormatPr defaultRowHeight="12.75"/>
  <cols>
    <col min="1" max="1" width="50.7109375" bestFit="1" customWidth="1"/>
    <col min="2" max="6" width="9.140625" hidden="1" customWidth="1"/>
  </cols>
  <sheetData>
    <row r="1" spans="1:20">
      <c r="A1" s="29"/>
      <c r="B1" s="3"/>
      <c r="C1" s="3"/>
      <c r="D1" s="3"/>
      <c r="E1" s="3"/>
      <c r="F1" s="3"/>
      <c r="G1" s="3"/>
      <c r="H1" s="3"/>
      <c r="I1" s="3"/>
      <c r="J1" s="3"/>
      <c r="K1" s="3"/>
      <c r="L1" s="3"/>
      <c r="M1" s="3"/>
      <c r="N1" s="3"/>
      <c r="O1" s="3"/>
      <c r="P1" s="3"/>
      <c r="Q1" s="3"/>
      <c r="R1" s="3"/>
    </row>
    <row r="2" spans="1:20">
      <c r="A2" s="29"/>
      <c r="B2" s="3"/>
      <c r="C2" s="3"/>
      <c r="D2" s="3"/>
      <c r="E2" s="3"/>
      <c r="F2" s="3"/>
      <c r="G2" s="3"/>
      <c r="H2" s="3"/>
      <c r="I2" s="3"/>
      <c r="J2" s="3"/>
      <c r="K2" s="3"/>
      <c r="L2" s="3"/>
      <c r="M2" s="3"/>
      <c r="N2" s="3"/>
      <c r="O2" s="3"/>
      <c r="P2" s="3"/>
      <c r="Q2" s="3"/>
      <c r="R2" s="3"/>
    </row>
    <row r="3" spans="1:20">
      <c r="A3" s="30"/>
      <c r="B3" s="45" t="s">
        <v>5</v>
      </c>
      <c r="C3" s="45" t="s">
        <v>78</v>
      </c>
      <c r="D3" s="45" t="s">
        <v>0</v>
      </c>
      <c r="E3" s="45" t="s">
        <v>1</v>
      </c>
      <c r="F3" s="45" t="s">
        <v>2</v>
      </c>
      <c r="G3" s="45" t="s">
        <v>5</v>
      </c>
      <c r="H3" s="45" t="s">
        <v>78</v>
      </c>
      <c r="I3" s="45" t="s">
        <v>0</v>
      </c>
      <c r="J3" s="45" t="s">
        <v>1</v>
      </c>
      <c r="K3" s="45" t="s">
        <v>2</v>
      </c>
      <c r="L3" s="45" t="s">
        <v>5</v>
      </c>
      <c r="M3" s="45" t="s">
        <v>78</v>
      </c>
      <c r="N3" s="45" t="s">
        <v>0</v>
      </c>
      <c r="O3" s="45" t="s">
        <v>1</v>
      </c>
      <c r="P3" s="45" t="s">
        <v>2</v>
      </c>
      <c r="Q3" s="45" t="s">
        <v>5</v>
      </c>
      <c r="R3" s="45" t="s">
        <v>78</v>
      </c>
      <c r="S3" s="45" t="s">
        <v>0</v>
      </c>
      <c r="T3" s="45" t="s">
        <v>1</v>
      </c>
    </row>
    <row r="4" spans="1:20">
      <c r="A4" s="55" t="s">
        <v>336</v>
      </c>
      <c r="B4" s="45">
        <v>2016</v>
      </c>
      <c r="C4" s="45">
        <v>2017</v>
      </c>
      <c r="D4" s="45">
        <v>2017</v>
      </c>
      <c r="E4" s="45">
        <v>2017</v>
      </c>
      <c r="F4" s="45">
        <v>2017</v>
      </c>
      <c r="G4" s="45">
        <v>2017</v>
      </c>
      <c r="H4" s="45">
        <v>2018</v>
      </c>
      <c r="I4" s="45">
        <v>2018</v>
      </c>
      <c r="J4" s="45">
        <v>2018</v>
      </c>
      <c r="K4" s="45">
        <v>2018</v>
      </c>
      <c r="L4" s="45">
        <v>2018</v>
      </c>
      <c r="M4" s="45">
        <v>2019</v>
      </c>
      <c r="N4" s="45">
        <v>2019</v>
      </c>
      <c r="O4" s="45">
        <v>2019</v>
      </c>
      <c r="P4" s="45">
        <v>2019</v>
      </c>
      <c r="Q4" s="45">
        <v>2019</v>
      </c>
      <c r="R4" s="45">
        <v>2020</v>
      </c>
      <c r="S4" s="45">
        <v>2020</v>
      </c>
      <c r="T4" s="45">
        <v>2020</v>
      </c>
    </row>
    <row r="5" spans="1:20" ht="4.5" customHeight="1">
      <c r="A5" s="42"/>
      <c r="B5" s="43"/>
      <c r="C5" s="43"/>
      <c r="D5" s="43"/>
      <c r="E5" s="43"/>
      <c r="F5" s="43"/>
      <c r="G5" s="43"/>
      <c r="H5" s="43"/>
      <c r="I5" s="43"/>
      <c r="J5" s="43"/>
      <c r="K5" s="43"/>
      <c r="L5" s="43"/>
      <c r="M5" s="43"/>
      <c r="N5" s="43"/>
      <c r="O5" s="43"/>
      <c r="P5" s="43"/>
      <c r="Q5" s="43"/>
      <c r="R5" s="43"/>
      <c r="S5" s="43"/>
      <c r="T5" s="43"/>
    </row>
    <row r="6" spans="1:20" ht="20.25">
      <c r="A6" s="33" t="s">
        <v>3</v>
      </c>
      <c r="B6" s="27"/>
      <c r="C6" s="27"/>
      <c r="D6" s="27"/>
      <c r="E6" s="27"/>
      <c r="F6" s="27"/>
      <c r="G6" s="27"/>
      <c r="H6" s="27"/>
      <c r="I6" s="27"/>
      <c r="J6" s="27"/>
      <c r="K6" s="27"/>
      <c r="L6" s="27"/>
      <c r="M6" s="27"/>
      <c r="N6" s="27"/>
      <c r="O6" s="27"/>
      <c r="P6" s="27"/>
      <c r="Q6" s="27"/>
      <c r="R6" s="27"/>
      <c r="S6" s="27"/>
      <c r="T6" s="27"/>
    </row>
    <row r="7" spans="1:20">
      <c r="A7" s="38" t="s">
        <v>69</v>
      </c>
      <c r="B7" s="39"/>
      <c r="C7" s="40"/>
      <c r="D7" s="40"/>
      <c r="E7" s="40"/>
      <c r="F7" s="40"/>
      <c r="G7" s="39"/>
      <c r="H7" s="40"/>
      <c r="I7" s="40"/>
      <c r="J7" s="40"/>
      <c r="K7" s="40"/>
      <c r="L7" s="39"/>
      <c r="M7" s="40"/>
      <c r="N7" s="40"/>
      <c r="O7" s="40"/>
      <c r="P7" s="40"/>
      <c r="Q7" s="39"/>
      <c r="R7" s="40"/>
      <c r="S7" s="40"/>
      <c r="T7" s="40"/>
    </row>
    <row r="8" spans="1:20">
      <c r="A8" s="65" t="s">
        <v>51</v>
      </c>
      <c r="B8" s="35">
        <f>B11+B14</f>
        <v>2630</v>
      </c>
      <c r="C8" s="66">
        <f>C11+C14</f>
        <v>628</v>
      </c>
      <c r="D8" s="66">
        <f>D11+D14</f>
        <v>632</v>
      </c>
      <c r="E8" s="66">
        <f>E11+E14</f>
        <v>635</v>
      </c>
      <c r="F8" s="66">
        <f>G8-E8-D8-C8</f>
        <v>651</v>
      </c>
      <c r="G8" s="35">
        <v>2546</v>
      </c>
      <c r="H8" s="66">
        <v>619</v>
      </c>
      <c r="I8" s="66">
        <v>602</v>
      </c>
      <c r="J8" s="66">
        <v>604</v>
      </c>
      <c r="K8" s="66">
        <v>618</v>
      </c>
      <c r="L8" s="35">
        <v>2443</v>
      </c>
      <c r="M8" s="66">
        <v>578</v>
      </c>
      <c r="N8" s="66">
        <v>570</v>
      </c>
      <c r="O8" s="66">
        <v>612</v>
      </c>
      <c r="P8" s="66">
        <v>602</v>
      </c>
      <c r="Q8" s="35">
        <v>2362</v>
      </c>
      <c r="R8" s="66">
        <v>573</v>
      </c>
      <c r="S8" s="66">
        <v>535</v>
      </c>
      <c r="T8" s="66">
        <v>545</v>
      </c>
    </row>
    <row r="9" spans="1:20">
      <c r="A9" s="67" t="s">
        <v>7</v>
      </c>
      <c r="B9" s="23"/>
      <c r="C9" s="68"/>
      <c r="D9" s="68">
        <f>D8/C8-1</f>
        <v>6.3694267515923553E-3</v>
      </c>
      <c r="E9" s="68">
        <f>E8/D8-1</f>
        <v>4.746835443038E-3</v>
      </c>
      <c r="F9" s="68">
        <f>F8/E8-1</f>
        <v>2.5196850393700787E-2</v>
      </c>
      <c r="G9" s="23"/>
      <c r="H9" s="68">
        <v>-4.915514592933945E-2</v>
      </c>
      <c r="I9" s="68">
        <v>-2.7463651050080751E-2</v>
      </c>
      <c r="J9" s="68">
        <v>3.3222591362125353E-3</v>
      </c>
      <c r="K9" s="68">
        <v>2.3178807947019875E-2</v>
      </c>
      <c r="L9" s="23"/>
      <c r="M9" s="68">
        <v>-6.4724919093851141E-2</v>
      </c>
      <c r="N9" s="68">
        <v>-1.384083044982698E-2</v>
      </c>
      <c r="O9" s="68">
        <v>7.3684210526315796E-2</v>
      </c>
      <c r="P9" s="68">
        <v>-1.6339869281045805E-2</v>
      </c>
      <c r="Q9" s="23"/>
      <c r="R9" s="68">
        <v>-4.8172757475083094E-2</v>
      </c>
      <c r="S9" s="68">
        <v>-6.6317626527050644E-2</v>
      </c>
      <c r="T9" s="68">
        <v>1.8691588785046731E-2</v>
      </c>
    </row>
    <row r="10" spans="1:20">
      <c r="A10" s="67" t="s">
        <v>8</v>
      </c>
      <c r="B10" s="23"/>
      <c r="C10" s="69"/>
      <c r="D10" s="69"/>
      <c r="E10" s="69"/>
      <c r="F10" s="69"/>
      <c r="G10" s="23">
        <v>-3.1939163498098888E-2</v>
      </c>
      <c r="H10" s="69">
        <v>-1.4331210191082855E-2</v>
      </c>
      <c r="I10" s="69">
        <v>-4.7468354430379778E-2</v>
      </c>
      <c r="J10" s="69">
        <v>-4.8818897637795233E-2</v>
      </c>
      <c r="K10" s="69">
        <v>-5.0691244239631339E-2</v>
      </c>
      <c r="L10" s="23">
        <v>-4.0455616653574222E-2</v>
      </c>
      <c r="M10" s="69">
        <v>-6.6235864297253588E-2</v>
      </c>
      <c r="N10" s="69">
        <v>-5.3156146179402008E-2</v>
      </c>
      <c r="O10" s="69">
        <v>1.3245033112582849E-2</v>
      </c>
      <c r="P10" s="69">
        <v>-2.5889967637540479E-2</v>
      </c>
      <c r="Q10" s="23">
        <v>-3.3155955792058989E-2</v>
      </c>
      <c r="R10" s="69">
        <v>-8.65051903114189E-3</v>
      </c>
      <c r="S10" s="69">
        <v>-6.1403508771929793E-2</v>
      </c>
      <c r="T10" s="69">
        <v>-0.10947712418300659</v>
      </c>
    </row>
    <row r="11" spans="1:20">
      <c r="A11" s="65" t="s">
        <v>52</v>
      </c>
      <c r="B11" s="35">
        <v>1818</v>
      </c>
      <c r="C11" s="66">
        <v>435</v>
      </c>
      <c r="D11" s="66">
        <v>449</v>
      </c>
      <c r="E11" s="66">
        <v>461</v>
      </c>
      <c r="F11" s="66">
        <f>G11-E11-D11-C11</f>
        <v>437</v>
      </c>
      <c r="G11" s="35">
        <v>1782</v>
      </c>
      <c r="H11" s="66">
        <v>431</v>
      </c>
      <c r="I11" s="66">
        <v>438</v>
      </c>
      <c r="J11" s="66">
        <v>449</v>
      </c>
      <c r="K11" s="66">
        <v>437</v>
      </c>
      <c r="L11" s="35">
        <v>1755</v>
      </c>
      <c r="M11" s="66">
        <v>417</v>
      </c>
      <c r="N11" s="66">
        <v>430</v>
      </c>
      <c r="O11" s="66">
        <v>446</v>
      </c>
      <c r="P11" s="66">
        <v>416</v>
      </c>
      <c r="Q11" s="35">
        <v>1709</v>
      </c>
      <c r="R11" s="66">
        <v>405</v>
      </c>
      <c r="S11" s="66">
        <v>394</v>
      </c>
      <c r="T11" s="66">
        <v>396</v>
      </c>
    </row>
    <row r="12" spans="1:20">
      <c r="A12" s="67" t="s">
        <v>7</v>
      </c>
      <c r="B12" s="23"/>
      <c r="C12" s="68"/>
      <c r="D12" s="68">
        <f>D11/C11-1</f>
        <v>3.2183908045976928E-2</v>
      </c>
      <c r="E12" s="68">
        <f>E11/D11-1</f>
        <v>2.6726057906458767E-2</v>
      </c>
      <c r="F12" s="68">
        <f>F11/E11-1</f>
        <v>-5.2060737527114931E-2</v>
      </c>
      <c r="G12" s="23"/>
      <c r="H12" s="68">
        <v>-1.3729977116704761E-2</v>
      </c>
      <c r="I12" s="68">
        <v>1.6241299303944245E-2</v>
      </c>
      <c r="J12" s="68">
        <v>2.5114155251141579E-2</v>
      </c>
      <c r="K12" s="68">
        <v>-2.6726057906458767E-2</v>
      </c>
      <c r="L12" s="23"/>
      <c r="M12" s="68">
        <v>-4.5766590389015982E-2</v>
      </c>
      <c r="N12" s="68">
        <v>3.1175059952038398E-2</v>
      </c>
      <c r="O12" s="68">
        <v>3.7209302325581506E-2</v>
      </c>
      <c r="P12" s="68">
        <v>-6.7264573991031362E-2</v>
      </c>
      <c r="Q12" s="23"/>
      <c r="R12" s="68">
        <v>-2.6442307692307709E-2</v>
      </c>
      <c r="S12" s="68">
        <v>-2.7160493827160459E-2</v>
      </c>
      <c r="T12" s="68">
        <v>5.0761421319795996E-3</v>
      </c>
    </row>
    <row r="13" spans="1:20">
      <c r="A13" s="67" t="s">
        <v>8</v>
      </c>
      <c r="B13" s="23"/>
      <c r="C13" s="69"/>
      <c r="D13" s="69"/>
      <c r="E13" s="69"/>
      <c r="F13" s="69"/>
      <c r="G13" s="23">
        <v>-1.980198019801982E-2</v>
      </c>
      <c r="H13" s="69">
        <v>-9.1954022988506301E-3</v>
      </c>
      <c r="I13" s="69">
        <v>-2.4498886414253906E-2</v>
      </c>
      <c r="J13" s="69">
        <v>-2.6030368763557465E-2</v>
      </c>
      <c r="K13" s="69">
        <v>0</v>
      </c>
      <c r="L13" s="23">
        <v>-1.5151515151515138E-2</v>
      </c>
      <c r="M13" s="69">
        <v>-3.2482598607888602E-2</v>
      </c>
      <c r="N13" s="69">
        <v>-1.8264840182648401E-2</v>
      </c>
      <c r="O13" s="69">
        <v>-6.6815144766146917E-3</v>
      </c>
      <c r="P13" s="69">
        <v>-4.8054919908466776E-2</v>
      </c>
      <c r="Q13" s="23">
        <v>-2.6210826210826266E-2</v>
      </c>
      <c r="R13" s="69">
        <v>-2.877697841726623E-2</v>
      </c>
      <c r="S13" s="69">
        <v>-8.3720930232558111E-2</v>
      </c>
      <c r="T13" s="69">
        <v>-0.11210762331838564</v>
      </c>
    </row>
    <row r="14" spans="1:20">
      <c r="A14" s="65" t="s">
        <v>53</v>
      </c>
      <c r="B14" s="35">
        <v>812</v>
      </c>
      <c r="C14" s="66">
        <v>193</v>
      </c>
      <c r="D14" s="66">
        <v>183</v>
      </c>
      <c r="E14" s="66">
        <v>174</v>
      </c>
      <c r="F14" s="66">
        <f>G14-E14-D14-C14</f>
        <v>214</v>
      </c>
      <c r="G14" s="35">
        <v>764</v>
      </c>
      <c r="H14" s="66">
        <v>188</v>
      </c>
      <c r="I14" s="66">
        <v>164</v>
      </c>
      <c r="J14" s="66">
        <v>155</v>
      </c>
      <c r="K14" s="66">
        <v>181</v>
      </c>
      <c r="L14" s="35">
        <v>688</v>
      </c>
      <c r="M14" s="66">
        <v>161</v>
      </c>
      <c r="N14" s="66">
        <v>140</v>
      </c>
      <c r="O14" s="66">
        <v>166</v>
      </c>
      <c r="P14" s="66">
        <v>186</v>
      </c>
      <c r="Q14" s="35">
        <v>653</v>
      </c>
      <c r="R14" s="66">
        <v>168</v>
      </c>
      <c r="S14" s="66">
        <v>141</v>
      </c>
      <c r="T14" s="66">
        <v>149</v>
      </c>
    </row>
    <row r="15" spans="1:20">
      <c r="A15" s="67" t="s">
        <v>7</v>
      </c>
      <c r="B15" s="23"/>
      <c r="C15" s="68"/>
      <c r="D15" s="68">
        <f>D14/C14-1</f>
        <v>-5.1813471502590636E-2</v>
      </c>
      <c r="E15" s="68">
        <f>E14/D14-1</f>
        <v>-4.9180327868852514E-2</v>
      </c>
      <c r="F15" s="68">
        <f>F14/E14-1</f>
        <v>0.22988505747126431</v>
      </c>
      <c r="G15" s="23"/>
      <c r="H15" s="68">
        <v>-0.12149532710280375</v>
      </c>
      <c r="I15" s="68">
        <v>-0.12765957446808507</v>
      </c>
      <c r="J15" s="68">
        <v>-5.4878048780487854E-2</v>
      </c>
      <c r="K15" s="68">
        <v>0.16774193548387095</v>
      </c>
      <c r="L15" s="23"/>
      <c r="M15" s="68">
        <v>-0.11049723756906082</v>
      </c>
      <c r="N15" s="68">
        <v>-0.13043478260869568</v>
      </c>
      <c r="O15" s="68">
        <v>0.18571428571428572</v>
      </c>
      <c r="P15" s="68">
        <v>0.12048192771084332</v>
      </c>
      <c r="Q15" s="23"/>
      <c r="R15" s="68">
        <v>-9.6774193548387122E-2</v>
      </c>
      <c r="S15" s="68">
        <v>-0.1607142857142857</v>
      </c>
      <c r="T15" s="68">
        <v>5.6737588652482351E-2</v>
      </c>
    </row>
    <row r="16" spans="1:20">
      <c r="A16" s="67" t="s">
        <v>8</v>
      </c>
      <c r="B16" s="23"/>
      <c r="C16" s="69"/>
      <c r="D16" s="69"/>
      <c r="E16" s="69"/>
      <c r="F16" s="69"/>
      <c r="G16" s="23">
        <v>-5.9113300492610876E-2</v>
      </c>
      <c r="H16" s="69">
        <v>-2.5906735751295318E-2</v>
      </c>
      <c r="I16" s="69">
        <v>-0.10382513661202186</v>
      </c>
      <c r="J16" s="69">
        <v>-0.10919540229885061</v>
      </c>
      <c r="K16" s="69">
        <v>-0.15420560747663548</v>
      </c>
      <c r="L16" s="23">
        <v>-9.9476439790575966E-2</v>
      </c>
      <c r="M16" s="69">
        <v>-0.1436170212765957</v>
      </c>
      <c r="N16" s="69">
        <v>-0.14634146341463417</v>
      </c>
      <c r="O16" s="69">
        <v>7.0967741935483941E-2</v>
      </c>
      <c r="P16" s="69">
        <v>2.7624309392265234E-2</v>
      </c>
      <c r="Q16" s="23">
        <v>-5.0872093023255793E-2</v>
      </c>
      <c r="R16" s="69">
        <v>4.3478260869565188E-2</v>
      </c>
      <c r="S16" s="69">
        <v>7.1428571428571175E-3</v>
      </c>
      <c r="T16" s="69">
        <v>-0.10240963855421692</v>
      </c>
    </row>
    <row r="17" spans="1:20" ht="8.25" customHeight="1">
      <c r="A17" s="38"/>
      <c r="B17" s="39"/>
      <c r="C17" s="40"/>
      <c r="D17" s="40"/>
      <c r="E17" s="40"/>
      <c r="F17" s="40"/>
      <c r="G17" s="39"/>
      <c r="H17" s="40"/>
      <c r="I17" s="40"/>
      <c r="J17" s="40"/>
      <c r="K17" s="40"/>
      <c r="L17" s="39"/>
      <c r="M17" s="40"/>
      <c r="N17" s="40"/>
      <c r="O17" s="40"/>
      <c r="P17" s="40"/>
      <c r="Q17" s="39"/>
      <c r="R17" s="40"/>
      <c r="S17" s="40"/>
      <c r="T17" s="40"/>
    </row>
    <row r="18" spans="1:20">
      <c r="A18" s="65" t="s">
        <v>120</v>
      </c>
      <c r="B18" s="35">
        <v>1616</v>
      </c>
      <c r="C18" s="76" t="s">
        <v>41</v>
      </c>
      <c r="D18" s="76" t="s">
        <v>41</v>
      </c>
      <c r="E18" s="76" t="s">
        <v>41</v>
      </c>
      <c r="F18" s="76" t="s">
        <v>41</v>
      </c>
      <c r="G18" s="35">
        <v>1541</v>
      </c>
      <c r="H18" s="76" t="s">
        <v>41</v>
      </c>
      <c r="I18" s="76" t="s">
        <v>41</v>
      </c>
      <c r="J18" s="76" t="s">
        <v>41</v>
      </c>
      <c r="K18" s="76" t="s">
        <v>41</v>
      </c>
      <c r="L18" s="35">
        <v>1415</v>
      </c>
      <c r="M18" s="76" t="s">
        <v>41</v>
      </c>
      <c r="N18" s="76" t="s">
        <v>41</v>
      </c>
      <c r="O18" s="76" t="s">
        <v>41</v>
      </c>
      <c r="P18" s="76" t="s">
        <v>41</v>
      </c>
      <c r="Q18" s="35">
        <v>1334</v>
      </c>
      <c r="R18" s="76" t="s">
        <v>41</v>
      </c>
      <c r="S18" s="76" t="s">
        <v>41</v>
      </c>
      <c r="T18" s="76" t="s">
        <v>41</v>
      </c>
    </row>
    <row r="19" spans="1:20">
      <c r="A19" s="67" t="s">
        <v>119</v>
      </c>
      <c r="B19" s="23">
        <f>B18/B8</f>
        <v>0.61444866920152086</v>
      </c>
      <c r="C19" s="69"/>
      <c r="D19" s="69"/>
      <c r="E19" s="69"/>
      <c r="F19" s="69"/>
      <c r="G19" s="23">
        <v>0.60526315789473684</v>
      </c>
      <c r="H19" s="69"/>
      <c r="I19" s="69"/>
      <c r="J19" s="69"/>
      <c r="K19" s="69"/>
      <c r="L19" s="23">
        <v>0.57920589439214076</v>
      </c>
      <c r="M19" s="69"/>
      <c r="N19" s="69"/>
      <c r="O19" s="69"/>
      <c r="P19" s="69"/>
      <c r="Q19" s="23">
        <v>0.56477561388653685</v>
      </c>
      <c r="R19" s="69"/>
      <c r="S19" s="69"/>
      <c r="T19" s="69"/>
    </row>
    <row r="20" spans="1:20">
      <c r="A20" s="65" t="s">
        <v>118</v>
      </c>
      <c r="B20" s="35">
        <v>1015</v>
      </c>
      <c r="C20" s="76" t="s">
        <v>41</v>
      </c>
      <c r="D20" s="76" t="s">
        <v>41</v>
      </c>
      <c r="E20" s="76" t="s">
        <v>41</v>
      </c>
      <c r="F20" s="76" t="s">
        <v>41</v>
      </c>
      <c r="G20" s="35">
        <v>1005</v>
      </c>
      <c r="H20" s="76" t="s">
        <v>41</v>
      </c>
      <c r="I20" s="76" t="s">
        <v>41</v>
      </c>
      <c r="J20" s="76" t="s">
        <v>41</v>
      </c>
      <c r="K20" s="76" t="s">
        <v>41</v>
      </c>
      <c r="L20" s="35">
        <v>1028</v>
      </c>
      <c r="M20" s="76" t="s">
        <v>41</v>
      </c>
      <c r="N20" s="76" t="s">
        <v>41</v>
      </c>
      <c r="O20" s="76" t="s">
        <v>41</v>
      </c>
      <c r="P20" s="76" t="s">
        <v>41</v>
      </c>
      <c r="Q20" s="35">
        <v>1028</v>
      </c>
      <c r="R20" s="76" t="s">
        <v>41</v>
      </c>
      <c r="S20" s="76" t="s">
        <v>41</v>
      </c>
      <c r="T20" s="76" t="s">
        <v>41</v>
      </c>
    </row>
    <row r="21" spans="1:20">
      <c r="A21" s="67" t="s">
        <v>119</v>
      </c>
      <c r="B21" s="23">
        <f>B20/B8</f>
        <v>0.38593155893536124</v>
      </c>
      <c r="C21" s="69"/>
      <c r="D21" s="69"/>
      <c r="E21" s="69"/>
      <c r="F21" s="69"/>
      <c r="G21" s="23">
        <v>0.39473684210526316</v>
      </c>
      <c r="H21" s="69"/>
      <c r="I21" s="69"/>
      <c r="J21" s="69"/>
      <c r="K21" s="69"/>
      <c r="L21" s="23">
        <v>0.42079410560785918</v>
      </c>
      <c r="M21" s="69"/>
      <c r="N21" s="69"/>
      <c r="O21" s="69"/>
      <c r="P21" s="69"/>
      <c r="Q21" s="23">
        <v>0.43522438611346315</v>
      </c>
      <c r="R21" s="69"/>
      <c r="S21" s="69"/>
      <c r="T21" s="69"/>
    </row>
    <row r="22" spans="1:20">
      <c r="A22" s="38" t="s">
        <v>27</v>
      </c>
      <c r="B22" s="39"/>
      <c r="C22" s="40"/>
      <c r="D22" s="40"/>
      <c r="E22" s="40"/>
      <c r="F22" s="40"/>
      <c r="G22" s="39"/>
      <c r="H22" s="40"/>
      <c r="I22" s="40"/>
      <c r="J22" s="40"/>
      <c r="K22" s="40"/>
      <c r="L22" s="39"/>
      <c r="M22" s="40"/>
      <c r="N22" s="40"/>
      <c r="O22" s="40"/>
      <c r="P22" s="40"/>
      <c r="Q22" s="39"/>
      <c r="R22" s="40"/>
      <c r="S22" s="40"/>
      <c r="T22" s="40"/>
    </row>
    <row r="23" spans="1:20">
      <c r="A23" s="65" t="s">
        <v>228</v>
      </c>
      <c r="B23" s="35">
        <f>294+86</f>
        <v>380</v>
      </c>
      <c r="C23" s="66">
        <v>94</v>
      </c>
      <c r="D23" s="66">
        <v>99</v>
      </c>
      <c r="E23" s="66">
        <v>100</v>
      </c>
      <c r="F23" s="66">
        <f>G23-E23-D23-C23</f>
        <v>90</v>
      </c>
      <c r="G23" s="35">
        <v>383</v>
      </c>
      <c r="H23" s="66">
        <v>158</v>
      </c>
      <c r="I23" s="66">
        <v>159</v>
      </c>
      <c r="J23" s="66">
        <v>161</v>
      </c>
      <c r="K23" s="66">
        <v>177</v>
      </c>
      <c r="L23" s="35">
        <v>655</v>
      </c>
      <c r="M23" s="66">
        <v>157</v>
      </c>
      <c r="N23" s="66">
        <v>156</v>
      </c>
      <c r="O23" s="66">
        <v>157</v>
      </c>
      <c r="P23" s="66">
        <v>163</v>
      </c>
      <c r="Q23" s="35">
        <v>633</v>
      </c>
      <c r="R23" s="66">
        <v>150</v>
      </c>
      <c r="S23" s="66">
        <v>151</v>
      </c>
      <c r="T23" s="66">
        <v>147</v>
      </c>
    </row>
    <row r="24" spans="1:20">
      <c r="A24" s="78" t="s">
        <v>7</v>
      </c>
      <c r="B24" s="23"/>
      <c r="C24" s="68"/>
      <c r="D24" s="68">
        <f>D23/C23-1</f>
        <v>5.3191489361702038E-2</v>
      </c>
      <c r="E24" s="68">
        <f>E23/D23-1</f>
        <v>1.0101010101010166E-2</v>
      </c>
      <c r="F24" s="68">
        <f>F23/E23-1</f>
        <v>-9.9999999999999978E-2</v>
      </c>
      <c r="G24" s="23"/>
      <c r="H24" s="68">
        <v>0.75555555555555554</v>
      </c>
      <c r="I24" s="68">
        <v>6.3291139240506666E-3</v>
      </c>
      <c r="J24" s="68">
        <v>1.2578616352201255E-2</v>
      </c>
      <c r="K24" s="68">
        <v>9.9378881987577605E-2</v>
      </c>
      <c r="L24" s="23"/>
      <c r="M24" s="68">
        <v>-0.11299435028248583</v>
      </c>
      <c r="N24" s="68">
        <v>-6.3694267515923553E-3</v>
      </c>
      <c r="O24" s="68">
        <v>6.4102564102563875E-3</v>
      </c>
      <c r="P24" s="68">
        <v>3.8216560509554132E-2</v>
      </c>
      <c r="Q24" s="23"/>
      <c r="R24" s="68">
        <v>-7.9754601226993849E-2</v>
      </c>
      <c r="S24" s="68">
        <v>6.6666666666665986E-3</v>
      </c>
      <c r="T24" s="68">
        <v>-2.6490066225165587E-2</v>
      </c>
    </row>
    <row r="25" spans="1:20">
      <c r="A25" s="78" t="s">
        <v>8</v>
      </c>
      <c r="B25" s="23"/>
      <c r="C25" s="69"/>
      <c r="D25" s="69"/>
      <c r="E25" s="69"/>
      <c r="F25" s="69"/>
      <c r="G25" s="23">
        <v>7.8947368421051767E-3</v>
      </c>
      <c r="H25" s="69">
        <v>0.68085106382978733</v>
      </c>
      <c r="I25" s="69">
        <v>0.60606060606060597</v>
      </c>
      <c r="J25" s="69">
        <v>0.6100000000000001</v>
      </c>
      <c r="K25" s="69">
        <v>0.96666666666666656</v>
      </c>
      <c r="L25" s="23">
        <v>0.71018276762402088</v>
      </c>
      <c r="M25" s="69">
        <v>-6.3291139240506666E-3</v>
      </c>
      <c r="N25" s="69">
        <v>-1.8867924528301883E-2</v>
      </c>
      <c r="O25" s="69">
        <v>-2.4844720496894457E-2</v>
      </c>
      <c r="P25" s="69">
        <v>-7.9096045197740161E-2</v>
      </c>
      <c r="Q25" s="23">
        <v>-3.3587786259541952E-2</v>
      </c>
      <c r="R25" s="69">
        <v>-4.4585987261146487E-2</v>
      </c>
      <c r="S25" s="69">
        <v>-3.2051282051282048E-2</v>
      </c>
      <c r="T25" s="69">
        <v>-6.3694267515923553E-2</v>
      </c>
    </row>
    <row r="26" spans="1:20">
      <c r="A26" s="65" t="s">
        <v>79</v>
      </c>
      <c r="B26" s="35">
        <v>378</v>
      </c>
      <c r="C26" s="66">
        <v>98</v>
      </c>
      <c r="D26" s="66">
        <v>94</v>
      </c>
      <c r="E26" s="66">
        <v>94</v>
      </c>
      <c r="F26" s="66">
        <f>G26-E26-D26-C26</f>
        <v>98</v>
      </c>
      <c r="G26" s="35">
        <v>384</v>
      </c>
      <c r="H26" s="66">
        <v>100</v>
      </c>
      <c r="I26" s="66">
        <v>95</v>
      </c>
      <c r="J26" s="66">
        <v>94</v>
      </c>
      <c r="K26" s="66">
        <v>90</v>
      </c>
      <c r="L26" s="35">
        <v>379</v>
      </c>
      <c r="M26" s="66">
        <v>94</v>
      </c>
      <c r="N26" s="66">
        <v>95</v>
      </c>
      <c r="O26" s="66">
        <v>89</v>
      </c>
      <c r="P26" s="66">
        <v>95</v>
      </c>
      <c r="Q26" s="35">
        <v>373</v>
      </c>
      <c r="R26" s="66">
        <v>90</v>
      </c>
      <c r="S26" s="66">
        <v>70</v>
      </c>
      <c r="T26" s="66">
        <v>79</v>
      </c>
    </row>
    <row r="27" spans="1:20">
      <c r="A27" s="67" t="s">
        <v>7</v>
      </c>
      <c r="B27" s="23"/>
      <c r="C27" s="68"/>
      <c r="D27" s="68">
        <f>D26/C26-1</f>
        <v>-4.081632653061229E-2</v>
      </c>
      <c r="E27" s="68">
        <f>E26/D26-1</f>
        <v>0</v>
      </c>
      <c r="F27" s="68">
        <f>F26/E26-1</f>
        <v>4.2553191489361764E-2</v>
      </c>
      <c r="G27" s="23"/>
      <c r="H27" s="68">
        <v>2.0408163265306145E-2</v>
      </c>
      <c r="I27" s="68">
        <v>-5.0000000000000044E-2</v>
      </c>
      <c r="J27" s="68">
        <v>-1.0526315789473717E-2</v>
      </c>
      <c r="K27" s="68">
        <v>-4.2553191489361653E-2</v>
      </c>
      <c r="L27" s="23"/>
      <c r="M27" s="68">
        <v>4.4444444444444509E-2</v>
      </c>
      <c r="N27" s="68">
        <v>1.0638297872340496E-2</v>
      </c>
      <c r="O27" s="68">
        <v>-6.315789473684208E-2</v>
      </c>
      <c r="P27" s="68">
        <v>6.7415730337078594E-2</v>
      </c>
      <c r="Q27" s="23"/>
      <c r="R27" s="68">
        <v>-5.2631578947368474E-2</v>
      </c>
      <c r="S27" s="68">
        <v>-0.22222222222222221</v>
      </c>
      <c r="T27" s="68">
        <v>0.12857142857142856</v>
      </c>
    </row>
    <row r="28" spans="1:20">
      <c r="A28" s="67" t="s">
        <v>8</v>
      </c>
      <c r="B28" s="23"/>
      <c r="C28" s="69"/>
      <c r="D28" s="69"/>
      <c r="E28" s="69"/>
      <c r="F28" s="69"/>
      <c r="G28" s="23">
        <v>1.5873015873015817E-2</v>
      </c>
      <c r="H28" s="69">
        <v>2.0408163265306145E-2</v>
      </c>
      <c r="I28" s="69">
        <v>1.0638297872340496E-2</v>
      </c>
      <c r="J28" s="69">
        <v>0</v>
      </c>
      <c r="K28" s="69">
        <v>-8.1632653061224469E-2</v>
      </c>
      <c r="L28" s="23">
        <v>-1.302083333333337E-2</v>
      </c>
      <c r="M28" s="69">
        <v>-6.0000000000000053E-2</v>
      </c>
      <c r="N28" s="69">
        <v>0</v>
      </c>
      <c r="O28" s="69">
        <v>-5.3191489361702149E-2</v>
      </c>
      <c r="P28" s="69">
        <v>5.555555555555558E-2</v>
      </c>
      <c r="Q28" s="23">
        <v>-1.5831134564643801E-2</v>
      </c>
      <c r="R28" s="69">
        <v>-4.2553191489361653E-2</v>
      </c>
      <c r="S28" s="69">
        <v>-0.26315789473684215</v>
      </c>
      <c r="T28" s="69">
        <v>-0.11235955056179781</v>
      </c>
    </row>
    <row r="29" spans="1:20">
      <c r="A29" s="65" t="s">
        <v>255</v>
      </c>
      <c r="B29" s="35">
        <v>1838</v>
      </c>
      <c r="C29" s="66">
        <v>431</v>
      </c>
      <c r="D29" s="66">
        <v>409</v>
      </c>
      <c r="E29" s="66">
        <v>419</v>
      </c>
      <c r="F29" s="66">
        <f>G29-E29-D29-C29</f>
        <v>439</v>
      </c>
      <c r="G29" s="35">
        <v>1698</v>
      </c>
      <c r="H29" s="66">
        <v>359</v>
      </c>
      <c r="I29" s="66">
        <v>345</v>
      </c>
      <c r="J29" s="66">
        <v>344</v>
      </c>
      <c r="K29" s="66">
        <v>354</v>
      </c>
      <c r="L29" s="35">
        <v>1402</v>
      </c>
      <c r="M29" s="66">
        <v>337</v>
      </c>
      <c r="N29" s="66">
        <v>324</v>
      </c>
      <c r="O29" s="66">
        <v>348</v>
      </c>
      <c r="P29" s="66">
        <v>364</v>
      </c>
      <c r="Q29" s="35">
        <v>1373</v>
      </c>
      <c r="R29" s="66">
        <v>345</v>
      </c>
      <c r="S29" s="66">
        <v>326</v>
      </c>
      <c r="T29" s="66">
        <v>346</v>
      </c>
    </row>
    <row r="30" spans="1:20">
      <c r="A30" s="67" t="s">
        <v>7</v>
      </c>
      <c r="B30" s="23"/>
      <c r="C30" s="68"/>
      <c r="D30" s="68">
        <f>D29/C29-1</f>
        <v>-5.1044083526682105E-2</v>
      </c>
      <c r="E30" s="68">
        <f>E29/D29-1</f>
        <v>2.4449877750611249E-2</v>
      </c>
      <c r="F30" s="68">
        <f>F29/E29-1</f>
        <v>4.7732696897374804E-2</v>
      </c>
      <c r="G30" s="23"/>
      <c r="H30" s="68">
        <v>-0.1822323462414579</v>
      </c>
      <c r="I30" s="68">
        <v>-3.8997214484679632E-2</v>
      </c>
      <c r="J30" s="68">
        <v>-2.8985507246376274E-3</v>
      </c>
      <c r="K30" s="68">
        <v>2.9069767441860517E-2</v>
      </c>
      <c r="L30" s="23"/>
      <c r="M30" s="68">
        <v>-4.8022598870056443E-2</v>
      </c>
      <c r="N30" s="68">
        <v>-3.857566765578635E-2</v>
      </c>
      <c r="O30" s="68">
        <v>7.4074074074074181E-2</v>
      </c>
      <c r="P30" s="68">
        <v>4.5977011494252817E-2</v>
      </c>
      <c r="Q30" s="23"/>
      <c r="R30" s="68">
        <v>-5.2197802197802234E-2</v>
      </c>
      <c r="S30" s="68">
        <v>-5.507246376811592E-2</v>
      </c>
      <c r="T30" s="68">
        <v>6.1349693251533832E-2</v>
      </c>
    </row>
    <row r="31" spans="1:20">
      <c r="A31" s="67" t="s">
        <v>8</v>
      </c>
      <c r="B31" s="23"/>
      <c r="C31" s="69"/>
      <c r="D31" s="69"/>
      <c r="E31" s="69"/>
      <c r="F31" s="69"/>
      <c r="G31" s="23">
        <v>-7.6169749727965197E-2</v>
      </c>
      <c r="H31" s="69">
        <v>-0.16705336426914152</v>
      </c>
      <c r="I31" s="69">
        <v>-0.15647921760391204</v>
      </c>
      <c r="J31" s="69">
        <v>-0.17899761336515518</v>
      </c>
      <c r="K31" s="69">
        <v>-0.193621867881549</v>
      </c>
      <c r="L31" s="23">
        <v>-0.17432273262661957</v>
      </c>
      <c r="M31" s="69">
        <v>-6.1281337047353723E-2</v>
      </c>
      <c r="N31" s="69">
        <v>-6.0869565217391286E-2</v>
      </c>
      <c r="O31" s="69">
        <v>1.1627906976744207E-2</v>
      </c>
      <c r="P31" s="69">
        <v>2.8248587570621542E-2</v>
      </c>
      <c r="Q31" s="23">
        <v>-2.0684736091298173E-2</v>
      </c>
      <c r="R31" s="69">
        <v>2.3738872403560762E-2</v>
      </c>
      <c r="S31" s="69">
        <v>6.1728395061728669E-3</v>
      </c>
      <c r="T31" s="69">
        <v>-5.7471264367816577E-3</v>
      </c>
    </row>
    <row r="32" spans="1:20">
      <c r="A32" s="65" t="s">
        <v>141</v>
      </c>
      <c r="B32" s="35">
        <v>2</v>
      </c>
      <c r="C32" s="66">
        <v>0</v>
      </c>
      <c r="D32" s="66">
        <v>0</v>
      </c>
      <c r="E32" s="66">
        <v>0</v>
      </c>
      <c r="F32" s="143">
        <v>9</v>
      </c>
      <c r="G32" s="60">
        <v>9</v>
      </c>
      <c r="H32" s="66">
        <v>0</v>
      </c>
      <c r="I32" s="143">
        <v>1</v>
      </c>
      <c r="J32" s="143">
        <v>7</v>
      </c>
      <c r="K32" s="143">
        <v>1</v>
      </c>
      <c r="L32" s="60">
        <v>9</v>
      </c>
      <c r="M32" s="66">
        <v>0</v>
      </c>
      <c r="N32" s="143">
        <v>3</v>
      </c>
      <c r="O32" s="143">
        <v>2</v>
      </c>
      <c r="P32" s="143">
        <v>77</v>
      </c>
      <c r="Q32" s="60">
        <v>82</v>
      </c>
      <c r="R32" s="143">
        <v>1</v>
      </c>
      <c r="S32" s="143">
        <v>-4</v>
      </c>
      <c r="T32" s="66">
        <v>0</v>
      </c>
    </row>
    <row r="33" spans="1:20">
      <c r="A33" s="65"/>
      <c r="B33" s="35"/>
      <c r="C33" s="143"/>
      <c r="D33" s="143"/>
      <c r="E33" s="143"/>
      <c r="F33" s="143"/>
      <c r="G33" s="60"/>
      <c r="H33" s="66"/>
      <c r="I33" s="143"/>
      <c r="J33" s="143"/>
      <c r="K33" s="143"/>
      <c r="L33" s="60"/>
      <c r="M33" s="66"/>
      <c r="N33" s="143"/>
      <c r="O33" s="143"/>
      <c r="P33" s="143"/>
      <c r="Q33" s="60"/>
      <c r="R33" s="143"/>
      <c r="S33" s="143"/>
      <c r="T33" s="143"/>
    </row>
    <row r="34" spans="1:20">
      <c r="A34" s="65" t="s">
        <v>229</v>
      </c>
      <c r="B34" s="35">
        <v>32</v>
      </c>
      <c r="C34" s="66">
        <v>5</v>
      </c>
      <c r="D34" s="66">
        <v>30</v>
      </c>
      <c r="E34" s="66">
        <v>22</v>
      </c>
      <c r="F34" s="66">
        <f>G34-E34-D34-C34</f>
        <v>15</v>
      </c>
      <c r="G34" s="35">
        <v>72</v>
      </c>
      <c r="H34" s="66">
        <v>2</v>
      </c>
      <c r="I34" s="66">
        <v>2</v>
      </c>
      <c r="J34" s="175">
        <v>-2</v>
      </c>
      <c r="K34" s="175">
        <v>-4</v>
      </c>
      <c r="L34" s="167">
        <v>-2</v>
      </c>
      <c r="M34" s="175">
        <v>-10</v>
      </c>
      <c r="N34" s="175">
        <v>-8</v>
      </c>
      <c r="O34" s="175">
        <v>16</v>
      </c>
      <c r="P34" s="175">
        <v>-97</v>
      </c>
      <c r="Q34" s="167">
        <v>-99</v>
      </c>
      <c r="R34" s="175">
        <v>-13</v>
      </c>
      <c r="S34" s="175">
        <v>-8</v>
      </c>
      <c r="T34" s="175">
        <v>-27</v>
      </c>
    </row>
    <row r="35" spans="1:20">
      <c r="A35" s="67" t="s">
        <v>7</v>
      </c>
      <c r="B35" s="23"/>
      <c r="C35" s="68"/>
      <c r="D35" s="68">
        <f>D34/C34-1</f>
        <v>5</v>
      </c>
      <c r="E35" s="68">
        <f>E34/D34-1</f>
        <v>-0.26666666666666672</v>
      </c>
      <c r="F35" s="68">
        <f>F34/E34-1</f>
        <v>-0.31818181818181823</v>
      </c>
      <c r="G35" s="23"/>
      <c r="H35" s="68">
        <v>-0.8666666666666667</v>
      </c>
      <c r="I35" s="68">
        <v>0</v>
      </c>
      <c r="J35" s="81" t="s">
        <v>35</v>
      </c>
      <c r="K35" s="68">
        <v>1</v>
      </c>
      <c r="L35" s="23"/>
      <c r="M35" s="68">
        <v>1.5</v>
      </c>
      <c r="N35" s="68">
        <v>-0.19999999999999996</v>
      </c>
      <c r="O35" s="81" t="s">
        <v>35</v>
      </c>
      <c r="P35" s="81" t="s">
        <v>35</v>
      </c>
      <c r="Q35" s="23"/>
      <c r="R35" s="68">
        <v>-0.865979381443299</v>
      </c>
      <c r="S35" s="68">
        <v>-0.38461538461538458</v>
      </c>
      <c r="T35" s="68">
        <v>2.375</v>
      </c>
    </row>
    <row r="36" spans="1:20">
      <c r="A36" s="67" t="s">
        <v>8</v>
      </c>
      <c r="B36" s="23"/>
      <c r="C36" s="69"/>
      <c r="D36" s="69"/>
      <c r="E36" s="69"/>
      <c r="F36" s="69"/>
      <c r="G36" s="23">
        <v>1.25</v>
      </c>
      <c r="H36" s="69">
        <v>-0.6</v>
      </c>
      <c r="I36" s="69">
        <v>-0.93333333333333335</v>
      </c>
      <c r="J36" s="69">
        <v>-1.0909090909090908</v>
      </c>
      <c r="K36" s="81" t="s">
        <v>35</v>
      </c>
      <c r="L36" s="88" t="s">
        <v>35</v>
      </c>
      <c r="M36" s="81" t="s">
        <v>35</v>
      </c>
      <c r="N36" s="81" t="s">
        <v>35</v>
      </c>
      <c r="O36" s="81" t="s">
        <v>35</v>
      </c>
      <c r="P36" s="69">
        <v>23.25</v>
      </c>
      <c r="Q36" s="88">
        <v>48.5</v>
      </c>
      <c r="R36" s="69">
        <v>0.30000000000000004</v>
      </c>
      <c r="S36" s="69">
        <v>0</v>
      </c>
      <c r="T36" s="81" t="s">
        <v>35</v>
      </c>
    </row>
    <row r="37" spans="1:20">
      <c r="A37" s="65" t="s">
        <v>341</v>
      </c>
      <c r="B37" s="35">
        <v>61</v>
      </c>
      <c r="C37" s="66">
        <v>16</v>
      </c>
      <c r="D37" s="66">
        <v>34</v>
      </c>
      <c r="E37" s="66">
        <v>24</v>
      </c>
      <c r="F37" s="66">
        <f>G37-E37-D37-C37</f>
        <v>21</v>
      </c>
      <c r="G37" s="35">
        <v>95</v>
      </c>
      <c r="H37" s="66">
        <v>9</v>
      </c>
      <c r="I37" s="66">
        <v>7</v>
      </c>
      <c r="J37" s="66">
        <v>6</v>
      </c>
      <c r="K37" s="66">
        <v>2</v>
      </c>
      <c r="L37" s="35">
        <v>24</v>
      </c>
      <c r="M37" s="66">
        <v>2</v>
      </c>
      <c r="N37" s="66">
        <v>2</v>
      </c>
      <c r="O37" s="66">
        <v>18</v>
      </c>
      <c r="P37" s="175">
        <v>-69</v>
      </c>
      <c r="Q37" s="167">
        <v>-47</v>
      </c>
      <c r="R37" s="175">
        <v>-2</v>
      </c>
      <c r="S37" s="66">
        <v>1</v>
      </c>
      <c r="T37" s="175">
        <v>-12</v>
      </c>
    </row>
    <row r="38" spans="1:20">
      <c r="A38" s="67" t="s">
        <v>7</v>
      </c>
      <c r="B38" s="23"/>
      <c r="C38" s="68"/>
      <c r="D38" s="68">
        <f>D37/C37-1</f>
        <v>1.125</v>
      </c>
      <c r="E38" s="68">
        <f>E37/D37-1</f>
        <v>-0.29411764705882348</v>
      </c>
      <c r="F38" s="68">
        <f>F37/E37-1</f>
        <v>-0.125</v>
      </c>
      <c r="G38" s="23"/>
      <c r="H38" s="68">
        <v>-0.5714285714285714</v>
      </c>
      <c r="I38" s="68">
        <v>-0.22222222222222221</v>
      </c>
      <c r="J38" s="68">
        <v>-0.1428571428571429</v>
      </c>
      <c r="K38" s="68">
        <v>-0.66666666666666674</v>
      </c>
      <c r="L38" s="23"/>
      <c r="M38" s="68">
        <v>0</v>
      </c>
      <c r="N38" s="68">
        <v>0</v>
      </c>
      <c r="O38" s="68">
        <v>8</v>
      </c>
      <c r="P38" s="81" t="s">
        <v>35</v>
      </c>
      <c r="Q38" s="23"/>
      <c r="R38" s="68">
        <v>-0.97101449275362317</v>
      </c>
      <c r="S38" s="81" t="s">
        <v>35</v>
      </c>
      <c r="T38" s="81" t="s">
        <v>35</v>
      </c>
    </row>
    <row r="39" spans="1:20">
      <c r="A39" s="67" t="s">
        <v>8</v>
      </c>
      <c r="B39" s="23"/>
      <c r="C39" s="69"/>
      <c r="D39" s="69"/>
      <c r="E39" s="69"/>
      <c r="F39" s="69"/>
      <c r="G39" s="23">
        <v>0.55737704918032782</v>
      </c>
      <c r="H39" s="69">
        <v>-0.4375</v>
      </c>
      <c r="I39" s="69">
        <v>-0.79411764705882359</v>
      </c>
      <c r="J39" s="69">
        <v>-0.75</v>
      </c>
      <c r="K39" s="69">
        <v>-0.90476190476190477</v>
      </c>
      <c r="L39" s="23">
        <v>-0.74736842105263157</v>
      </c>
      <c r="M39" s="69">
        <v>-0.77777777777777779</v>
      </c>
      <c r="N39" s="69">
        <v>-0.7142857142857143</v>
      </c>
      <c r="O39" s="69">
        <v>2</v>
      </c>
      <c r="P39" s="81" t="s">
        <v>35</v>
      </c>
      <c r="Q39" s="23">
        <v>-2.958333333333333</v>
      </c>
      <c r="R39" s="81" t="s">
        <v>35</v>
      </c>
      <c r="S39" s="69">
        <v>-0.5</v>
      </c>
      <c r="T39" s="69">
        <v>-1.6666666666666665</v>
      </c>
    </row>
    <row r="40" spans="1:20" ht="24">
      <c r="A40" s="85" t="s">
        <v>339</v>
      </c>
      <c r="B40" s="167">
        <f>B37+(B32*0.77)</f>
        <v>62.54</v>
      </c>
      <c r="C40" s="175">
        <f t="shared" ref="C40:E40" si="0">C37+(C32*0.77)</f>
        <v>16</v>
      </c>
      <c r="D40" s="175">
        <f t="shared" si="0"/>
        <v>34</v>
      </c>
      <c r="E40" s="175">
        <f t="shared" si="0"/>
        <v>24</v>
      </c>
      <c r="F40" s="66">
        <f>G40-E40-D40-C40</f>
        <v>27.930000000000007</v>
      </c>
      <c r="G40" s="167">
        <v>101.93</v>
      </c>
      <c r="H40" s="175">
        <v>9</v>
      </c>
      <c r="I40" s="175">
        <v>7.77</v>
      </c>
      <c r="J40" s="175">
        <v>11.39</v>
      </c>
      <c r="K40" s="175">
        <v>2.7699999999999996</v>
      </c>
      <c r="L40" s="167">
        <v>30.93</v>
      </c>
      <c r="M40" s="175">
        <v>2</v>
      </c>
      <c r="N40" s="175">
        <v>4.3100000000000005</v>
      </c>
      <c r="O40" s="175">
        <v>19.54</v>
      </c>
      <c r="P40" s="175">
        <v>-9.7099999999999991</v>
      </c>
      <c r="Q40" s="167">
        <v>16.14</v>
      </c>
      <c r="R40" s="175">
        <v>-1.23</v>
      </c>
      <c r="S40" s="175">
        <v>-2.08</v>
      </c>
      <c r="T40" s="175">
        <v>-12</v>
      </c>
    </row>
    <row r="41" spans="1:20">
      <c r="A41" s="67" t="s">
        <v>7</v>
      </c>
      <c r="B41" s="23"/>
      <c r="C41" s="69"/>
      <c r="D41" s="69"/>
      <c r="E41" s="69"/>
      <c r="F41" s="69"/>
      <c r="G41" s="23"/>
      <c r="H41" s="68"/>
      <c r="I41" s="68">
        <v>-0.13666666666666671</v>
      </c>
      <c r="J41" s="68">
        <v>0.46589446589446615</v>
      </c>
      <c r="K41" s="68">
        <v>-0.7568042142230027</v>
      </c>
      <c r="L41" s="23"/>
      <c r="M41" s="68">
        <v>-0.27797833935018035</v>
      </c>
      <c r="N41" s="68">
        <v>1.1550000000000002</v>
      </c>
      <c r="O41" s="68">
        <v>3.5336426914153121</v>
      </c>
      <c r="P41" s="81" t="s">
        <v>35</v>
      </c>
      <c r="Q41" s="23"/>
      <c r="R41" s="68">
        <v>-0.87332646755921728</v>
      </c>
      <c r="S41" s="68">
        <v>0.69105691056910579</v>
      </c>
      <c r="T41" s="68">
        <v>4.7692307692307692</v>
      </c>
    </row>
    <row r="42" spans="1:20">
      <c r="A42" s="67" t="s">
        <v>8</v>
      </c>
      <c r="B42" s="23"/>
      <c r="C42" s="69"/>
      <c r="D42" s="69"/>
      <c r="E42" s="69"/>
      <c r="F42" s="69"/>
      <c r="G42" s="23"/>
      <c r="H42" s="69"/>
      <c r="I42" s="69"/>
      <c r="J42" s="69"/>
      <c r="K42" s="69"/>
      <c r="L42" s="23">
        <v>-0.69655646031590313</v>
      </c>
      <c r="M42" s="69">
        <v>-0.77777777777777779</v>
      </c>
      <c r="N42" s="69">
        <v>-0.44530244530244523</v>
      </c>
      <c r="O42" s="69">
        <v>0.71553994732221238</v>
      </c>
      <c r="P42" s="81" t="s">
        <v>35</v>
      </c>
      <c r="Q42" s="23">
        <v>-0.47817652764306495</v>
      </c>
      <c r="R42" s="69">
        <v>-1.615</v>
      </c>
      <c r="S42" s="81" t="s">
        <v>35</v>
      </c>
      <c r="T42" s="69">
        <v>-1.6141248720573182</v>
      </c>
    </row>
    <row r="43" spans="1:20">
      <c r="A43" s="65" t="s">
        <v>222</v>
      </c>
      <c r="B43" s="35">
        <f>B23+B34</f>
        <v>412</v>
      </c>
      <c r="C43" s="73">
        <f>C34+C23</f>
        <v>99</v>
      </c>
      <c r="D43" s="73">
        <f>D34+D23</f>
        <v>129</v>
      </c>
      <c r="E43" s="73">
        <f>E34+E23</f>
        <v>122</v>
      </c>
      <c r="F43" s="66">
        <f>G43-E43-D43-C43</f>
        <v>105</v>
      </c>
      <c r="G43" s="35">
        <v>455</v>
      </c>
      <c r="H43" s="73">
        <v>160</v>
      </c>
      <c r="I43" s="73">
        <v>161</v>
      </c>
      <c r="J43" s="73">
        <v>159</v>
      </c>
      <c r="K43" s="66">
        <v>173</v>
      </c>
      <c r="L43" s="35">
        <v>653</v>
      </c>
      <c r="M43" s="73">
        <v>147</v>
      </c>
      <c r="N43" s="73">
        <v>148</v>
      </c>
      <c r="O43" s="73">
        <v>173</v>
      </c>
      <c r="P43" s="139">
        <v>66</v>
      </c>
      <c r="Q43" s="35">
        <v>534</v>
      </c>
      <c r="R43" s="73">
        <v>137</v>
      </c>
      <c r="S43" s="73">
        <v>143</v>
      </c>
      <c r="T43" s="73">
        <v>120</v>
      </c>
    </row>
    <row r="44" spans="1:20">
      <c r="A44" s="67" t="s">
        <v>7</v>
      </c>
      <c r="B44" s="23"/>
      <c r="C44" s="68"/>
      <c r="D44" s="68">
        <f>D43/C43-1</f>
        <v>0.30303030303030298</v>
      </c>
      <c r="E44" s="68">
        <f>E43/D43-1</f>
        <v>-5.4263565891472854E-2</v>
      </c>
      <c r="F44" s="68">
        <f>F43/E43-1</f>
        <v>-0.13934426229508201</v>
      </c>
      <c r="G44" s="23"/>
      <c r="H44" s="68">
        <v>0.52380952380952372</v>
      </c>
      <c r="I44" s="68">
        <v>6.2500000000000888E-3</v>
      </c>
      <c r="J44" s="68">
        <v>-1.2422360248447228E-2</v>
      </c>
      <c r="K44" s="68">
        <v>8.8050314465408785E-2</v>
      </c>
      <c r="L44" s="23"/>
      <c r="M44" s="68">
        <v>-0.1502890173410405</v>
      </c>
      <c r="N44" s="68">
        <v>6.8027210884353817E-3</v>
      </c>
      <c r="O44" s="68">
        <v>0.16891891891891886</v>
      </c>
      <c r="P44" s="68">
        <v>-0.61849710982658967</v>
      </c>
      <c r="Q44" s="23"/>
      <c r="R44" s="68">
        <v>1.0757575757575757</v>
      </c>
      <c r="S44" s="68">
        <v>4.3795620437956151E-2</v>
      </c>
      <c r="T44" s="68">
        <v>-0.16083916083916083</v>
      </c>
    </row>
    <row r="45" spans="1:20">
      <c r="A45" s="67" t="s">
        <v>8</v>
      </c>
      <c r="B45" s="23"/>
      <c r="C45" s="69"/>
      <c r="D45" s="69"/>
      <c r="E45" s="69"/>
      <c r="F45" s="69"/>
      <c r="G45" s="23">
        <v>0.10436893203883502</v>
      </c>
      <c r="H45" s="69">
        <v>0.61616161616161613</v>
      </c>
      <c r="I45" s="69">
        <v>0.24806201550387597</v>
      </c>
      <c r="J45" s="69">
        <v>0.30327868852459017</v>
      </c>
      <c r="K45" s="69">
        <v>0.64761904761904754</v>
      </c>
      <c r="L45" s="23">
        <v>0.43516483516483517</v>
      </c>
      <c r="M45" s="69">
        <v>-8.1250000000000044E-2</v>
      </c>
      <c r="N45" s="69">
        <v>-8.0745341614906874E-2</v>
      </c>
      <c r="O45" s="69">
        <v>8.8050314465408785E-2</v>
      </c>
      <c r="P45" s="69">
        <v>-0.61849710982658967</v>
      </c>
      <c r="Q45" s="23">
        <v>-0.18223583460949466</v>
      </c>
      <c r="R45" s="69">
        <v>-6.8027210884353706E-2</v>
      </c>
      <c r="S45" s="69">
        <v>-3.3783783783783772E-2</v>
      </c>
      <c r="T45" s="69">
        <v>-0.30635838150289019</v>
      </c>
    </row>
    <row r="46" spans="1:20" ht="24">
      <c r="A46" s="85" t="s">
        <v>234</v>
      </c>
      <c r="B46" s="60">
        <f>B43+B32</f>
        <v>414</v>
      </c>
      <c r="C46" s="143">
        <f>C43</f>
        <v>99</v>
      </c>
      <c r="D46" s="143">
        <f>D43</f>
        <v>129</v>
      </c>
      <c r="E46" s="143">
        <f>E43</f>
        <v>122</v>
      </c>
      <c r="F46" s="143">
        <f>G46-E46-D46-C46</f>
        <v>114</v>
      </c>
      <c r="G46" s="60">
        <v>464</v>
      </c>
      <c r="H46" s="143">
        <v>160</v>
      </c>
      <c r="I46" s="143">
        <v>162</v>
      </c>
      <c r="J46" s="143">
        <v>166</v>
      </c>
      <c r="K46" s="143">
        <v>174</v>
      </c>
      <c r="L46" s="60">
        <v>662</v>
      </c>
      <c r="M46" s="143">
        <v>147</v>
      </c>
      <c r="N46" s="143">
        <v>151</v>
      </c>
      <c r="O46" s="143">
        <v>175</v>
      </c>
      <c r="P46" s="143">
        <v>143</v>
      </c>
      <c r="Q46" s="60">
        <v>616</v>
      </c>
      <c r="R46" s="143">
        <v>138</v>
      </c>
      <c r="S46" s="143">
        <v>139</v>
      </c>
      <c r="T46" s="143">
        <v>120</v>
      </c>
    </row>
    <row r="47" spans="1:20">
      <c r="A47" s="38" t="s">
        <v>24</v>
      </c>
      <c r="B47" s="39"/>
      <c r="C47" s="51"/>
      <c r="D47" s="51"/>
      <c r="E47" s="51"/>
      <c r="F47" s="51"/>
      <c r="G47" s="39"/>
      <c r="H47" s="51"/>
      <c r="I47" s="51"/>
      <c r="J47" s="51"/>
      <c r="K47" s="51"/>
      <c r="L47" s="39"/>
      <c r="M47" s="51"/>
      <c r="N47" s="51"/>
      <c r="O47" s="51"/>
      <c r="P47" s="51"/>
      <c r="Q47" s="39"/>
      <c r="R47" s="51"/>
      <c r="S47" s="51"/>
      <c r="T47" s="51"/>
    </row>
    <row r="48" spans="1:20">
      <c r="A48" s="65" t="s">
        <v>12</v>
      </c>
      <c r="B48" s="62">
        <v>582</v>
      </c>
      <c r="C48" s="66">
        <v>117</v>
      </c>
      <c r="D48" s="66">
        <v>193</v>
      </c>
      <c r="E48" s="66">
        <v>209</v>
      </c>
      <c r="F48" s="66">
        <f>G48-E48-D48-C48</f>
        <v>86</v>
      </c>
      <c r="G48" s="62">
        <v>605</v>
      </c>
      <c r="H48" s="66">
        <v>239</v>
      </c>
      <c r="I48" s="66">
        <v>181</v>
      </c>
      <c r="J48" s="66">
        <v>194</v>
      </c>
      <c r="K48" s="66">
        <v>156</v>
      </c>
      <c r="L48" s="62">
        <v>770</v>
      </c>
      <c r="M48" s="66">
        <v>195</v>
      </c>
      <c r="N48" s="66">
        <v>136</v>
      </c>
      <c r="O48" s="66">
        <v>200</v>
      </c>
      <c r="P48" s="66">
        <v>146</v>
      </c>
      <c r="Q48" s="62">
        <v>677</v>
      </c>
      <c r="R48" s="66">
        <v>164</v>
      </c>
      <c r="S48" s="66">
        <v>149</v>
      </c>
      <c r="T48" s="66">
        <v>143</v>
      </c>
    </row>
    <row r="49" spans="1:20">
      <c r="A49" s="78" t="s">
        <v>7</v>
      </c>
      <c r="B49" s="23"/>
      <c r="C49" s="68"/>
      <c r="D49" s="68">
        <f>D48/C48-1</f>
        <v>0.64957264957264949</v>
      </c>
      <c r="E49" s="68">
        <f>E48/D48-1</f>
        <v>8.290155440414515E-2</v>
      </c>
      <c r="F49" s="68">
        <f>F48/E48-1</f>
        <v>-0.58851674641148333</v>
      </c>
      <c r="G49" s="23"/>
      <c r="H49" s="68">
        <v>1.7790697674418605</v>
      </c>
      <c r="I49" s="68">
        <v>-0.24267782426778239</v>
      </c>
      <c r="J49" s="68">
        <v>7.182320441988943E-2</v>
      </c>
      <c r="K49" s="68">
        <v>-0.19587628865979378</v>
      </c>
      <c r="L49" s="23"/>
      <c r="M49" s="68">
        <v>0.25</v>
      </c>
      <c r="N49" s="68">
        <v>-0.3025641025641026</v>
      </c>
      <c r="O49" s="68">
        <v>0.47058823529411775</v>
      </c>
      <c r="P49" s="68">
        <v>-0.27</v>
      </c>
      <c r="Q49" s="23"/>
      <c r="R49" s="68">
        <v>0.12328767123287676</v>
      </c>
      <c r="S49" s="68">
        <v>-9.1463414634146312E-2</v>
      </c>
      <c r="T49" s="68">
        <v>-4.0268456375838979E-2</v>
      </c>
    </row>
    <row r="50" spans="1:20">
      <c r="A50" s="78" t="s">
        <v>8</v>
      </c>
      <c r="B50" s="23"/>
      <c r="C50" s="69"/>
      <c r="D50" s="69"/>
      <c r="E50" s="69"/>
      <c r="F50" s="69"/>
      <c r="G50" s="23">
        <v>3.9518900343642693E-2</v>
      </c>
      <c r="H50" s="69">
        <v>1.0427350427350426</v>
      </c>
      <c r="I50" s="69">
        <v>-6.2176165803108807E-2</v>
      </c>
      <c r="J50" s="69">
        <v>-7.1770334928229707E-2</v>
      </c>
      <c r="K50" s="69">
        <v>0.81395348837209291</v>
      </c>
      <c r="L50" s="23">
        <v>0.27272727272727271</v>
      </c>
      <c r="M50" s="69">
        <v>-0.18410041841004188</v>
      </c>
      <c r="N50" s="69">
        <v>-0.24861878453038677</v>
      </c>
      <c r="O50" s="69">
        <v>3.0927835051546282E-2</v>
      </c>
      <c r="P50" s="69">
        <v>-6.4102564102564097E-2</v>
      </c>
      <c r="Q50" s="23">
        <v>-0.12077922077922076</v>
      </c>
      <c r="R50" s="69">
        <v>-0.15897435897435896</v>
      </c>
      <c r="S50" s="69">
        <v>9.5588235294117752E-2</v>
      </c>
      <c r="T50" s="69">
        <v>-0.28500000000000003</v>
      </c>
    </row>
    <row r="51" spans="1:20">
      <c r="A51" s="65" t="s">
        <v>39</v>
      </c>
      <c r="B51" s="92">
        <f>208+35</f>
        <v>243</v>
      </c>
      <c r="C51" s="66">
        <v>73</v>
      </c>
      <c r="D51" s="66">
        <f>48+11+23</f>
        <v>82</v>
      </c>
      <c r="E51" s="66">
        <v>78</v>
      </c>
      <c r="F51" s="66">
        <f>G51-E51-D51-C51</f>
        <v>77</v>
      </c>
      <c r="G51" s="92">
        <v>310</v>
      </c>
      <c r="H51" s="66">
        <v>69</v>
      </c>
      <c r="I51" s="66">
        <v>90</v>
      </c>
      <c r="J51" s="66">
        <v>73</v>
      </c>
      <c r="K51" s="66">
        <v>78</v>
      </c>
      <c r="L51" s="92">
        <v>310</v>
      </c>
      <c r="M51" s="66">
        <v>63</v>
      </c>
      <c r="N51" s="66">
        <v>83</v>
      </c>
      <c r="O51" s="66">
        <v>72</v>
      </c>
      <c r="P51" s="66">
        <v>75</v>
      </c>
      <c r="Q51" s="92">
        <v>293</v>
      </c>
      <c r="R51" s="66">
        <v>65</v>
      </c>
      <c r="S51" s="66">
        <v>73</v>
      </c>
      <c r="T51" s="66">
        <v>100</v>
      </c>
    </row>
    <row r="52" spans="1:20">
      <c r="A52" s="67" t="s">
        <v>7</v>
      </c>
      <c r="B52" s="23"/>
      <c r="C52" s="68"/>
      <c r="D52" s="68">
        <f>D51/C51-1</f>
        <v>0.12328767123287676</v>
      </c>
      <c r="E52" s="68">
        <f>E51/D51-1</f>
        <v>-4.8780487804878092E-2</v>
      </c>
      <c r="F52" s="68">
        <f>F51/E51-1</f>
        <v>-1.2820512820512775E-2</v>
      </c>
      <c r="G52" s="23"/>
      <c r="H52" s="68">
        <v>-0.10389610389610393</v>
      </c>
      <c r="I52" s="68">
        <v>0.30434782608695654</v>
      </c>
      <c r="J52" s="68">
        <v>-0.18888888888888888</v>
      </c>
      <c r="K52" s="68">
        <v>6.8493150684931559E-2</v>
      </c>
      <c r="L52" s="23"/>
      <c r="M52" s="68">
        <v>-0.19230769230769229</v>
      </c>
      <c r="N52" s="68">
        <v>0.31746031746031744</v>
      </c>
      <c r="O52" s="68">
        <v>-0.13253012048192769</v>
      </c>
      <c r="P52" s="68">
        <v>4.1666666666666741E-2</v>
      </c>
      <c r="Q52" s="23"/>
      <c r="R52" s="68">
        <v>-0.1333333333333333</v>
      </c>
      <c r="S52" s="68">
        <v>0.12307692307692308</v>
      </c>
      <c r="T52" s="68">
        <v>0.36986301369863006</v>
      </c>
    </row>
    <row r="53" spans="1:20">
      <c r="A53" s="67" t="s">
        <v>8</v>
      </c>
      <c r="B53" s="23"/>
      <c r="C53" s="69"/>
      <c r="D53" s="69"/>
      <c r="E53" s="69"/>
      <c r="F53" s="69"/>
      <c r="G53" s="23">
        <v>0.27572016460905346</v>
      </c>
      <c r="H53" s="69">
        <v>-5.4794520547945202E-2</v>
      </c>
      <c r="I53" s="69">
        <v>9.7560975609756184E-2</v>
      </c>
      <c r="J53" s="69">
        <v>-6.4102564102564097E-2</v>
      </c>
      <c r="K53" s="69">
        <v>1.298701298701288E-2</v>
      </c>
      <c r="L53" s="23">
        <v>0</v>
      </c>
      <c r="M53" s="69">
        <v>-8.6956521739130488E-2</v>
      </c>
      <c r="N53" s="69">
        <v>-7.7777777777777724E-2</v>
      </c>
      <c r="O53" s="69">
        <v>-1.3698630136986356E-2</v>
      </c>
      <c r="P53" s="69">
        <v>-3.8461538461538436E-2</v>
      </c>
      <c r="Q53" s="23">
        <v>-5.4838709677419328E-2</v>
      </c>
      <c r="R53" s="69">
        <v>3.1746031746031855E-2</v>
      </c>
      <c r="S53" s="69">
        <v>-0.12048192771084343</v>
      </c>
      <c r="T53" s="69">
        <v>0.38888888888888884</v>
      </c>
    </row>
    <row r="54" spans="1:20">
      <c r="A54" s="65" t="s">
        <v>40</v>
      </c>
      <c r="B54" s="92">
        <f>B51-2</f>
        <v>241</v>
      </c>
      <c r="C54" s="66">
        <f>C51</f>
        <v>73</v>
      </c>
      <c r="D54" s="66">
        <f>D51</f>
        <v>82</v>
      </c>
      <c r="E54" s="66">
        <f>E51</f>
        <v>78</v>
      </c>
      <c r="F54" s="66">
        <f>G54-E54-D54-C54</f>
        <v>76</v>
      </c>
      <c r="G54" s="92">
        <v>309</v>
      </c>
      <c r="H54" s="66">
        <v>69</v>
      </c>
      <c r="I54" s="66">
        <v>90</v>
      </c>
      <c r="J54" s="66">
        <v>69</v>
      </c>
      <c r="K54" s="66">
        <v>78</v>
      </c>
      <c r="L54" s="92">
        <v>306</v>
      </c>
      <c r="M54" s="66">
        <v>63</v>
      </c>
      <c r="N54" s="66">
        <v>82</v>
      </c>
      <c r="O54" s="66">
        <v>72</v>
      </c>
      <c r="P54" s="66">
        <v>75</v>
      </c>
      <c r="Q54" s="92">
        <v>292</v>
      </c>
      <c r="R54" s="66">
        <v>65</v>
      </c>
      <c r="S54" s="66">
        <v>73</v>
      </c>
      <c r="T54" s="66">
        <v>100</v>
      </c>
    </row>
    <row r="55" spans="1:20">
      <c r="A55" s="67" t="s">
        <v>7</v>
      </c>
      <c r="B55" s="23"/>
      <c r="C55" s="68"/>
      <c r="D55" s="68">
        <f>D54/C54-1</f>
        <v>0.12328767123287676</v>
      </c>
      <c r="E55" s="68">
        <f>E54/D54-1</f>
        <v>-4.8780487804878092E-2</v>
      </c>
      <c r="F55" s="68">
        <f>F54/E54-1</f>
        <v>-2.5641025641025661E-2</v>
      </c>
      <c r="G55" s="23"/>
      <c r="H55" s="68">
        <v>-9.210526315789469E-2</v>
      </c>
      <c r="I55" s="68">
        <v>0.30434782608695654</v>
      </c>
      <c r="J55" s="68">
        <v>-0.23333333333333328</v>
      </c>
      <c r="K55" s="68">
        <v>0.13043478260869557</v>
      </c>
      <c r="L55" s="23"/>
      <c r="M55" s="68">
        <v>-0.19230769230769229</v>
      </c>
      <c r="N55" s="68">
        <v>0.30158730158730163</v>
      </c>
      <c r="O55" s="68">
        <v>-0.12195121951219512</v>
      </c>
      <c r="P55" s="68">
        <v>4.1666666666666741E-2</v>
      </c>
      <c r="Q55" s="23"/>
      <c r="R55" s="68">
        <v>-0.1333333333333333</v>
      </c>
      <c r="S55" s="68">
        <v>0.12307692307692308</v>
      </c>
      <c r="T55" s="68">
        <v>0.36986301369863006</v>
      </c>
    </row>
    <row r="56" spans="1:20">
      <c r="A56" s="67" t="s">
        <v>8</v>
      </c>
      <c r="B56" s="23"/>
      <c r="C56" s="69"/>
      <c r="D56" s="69"/>
      <c r="E56" s="69"/>
      <c r="F56" s="69"/>
      <c r="G56" s="23">
        <v>0.28215767634854783</v>
      </c>
      <c r="H56" s="69">
        <v>-5.4794520547945202E-2</v>
      </c>
      <c r="I56" s="69">
        <v>9.7560975609756184E-2</v>
      </c>
      <c r="J56" s="69">
        <v>-0.11538461538461542</v>
      </c>
      <c r="K56" s="69">
        <v>2.6315789473684292E-2</v>
      </c>
      <c r="L56" s="23">
        <v>-9.7087378640776656E-3</v>
      </c>
      <c r="M56" s="69">
        <v>-8.6956521739130488E-2</v>
      </c>
      <c r="N56" s="69">
        <v>-8.8888888888888906E-2</v>
      </c>
      <c r="O56" s="69">
        <v>4.3478260869565188E-2</v>
      </c>
      <c r="P56" s="69">
        <v>-3.8461538461538436E-2</v>
      </c>
      <c r="Q56" s="23">
        <v>-4.5751633986928053E-2</v>
      </c>
      <c r="R56" s="69">
        <v>3.1746031746031855E-2</v>
      </c>
      <c r="S56" s="69">
        <v>-0.1097560975609756</v>
      </c>
      <c r="T56" s="69">
        <v>0.38888888888888884</v>
      </c>
    </row>
    <row r="57" spans="1:20">
      <c r="A57" s="65" t="s">
        <v>223</v>
      </c>
      <c r="B57" s="60" t="s">
        <v>125</v>
      </c>
      <c r="C57" s="66">
        <v>0</v>
      </c>
      <c r="D57" s="66">
        <v>0</v>
      </c>
      <c r="E57" s="66">
        <v>0</v>
      </c>
      <c r="F57" s="66">
        <v>0</v>
      </c>
      <c r="G57" s="60" t="s">
        <v>125</v>
      </c>
      <c r="H57" s="66">
        <v>75</v>
      </c>
      <c r="I57" s="66">
        <v>50</v>
      </c>
      <c r="J57" s="66">
        <v>64</v>
      </c>
      <c r="K57" s="66">
        <v>70</v>
      </c>
      <c r="L57" s="92">
        <v>259</v>
      </c>
      <c r="M57" s="66">
        <v>69</v>
      </c>
      <c r="N57" s="66">
        <v>46</v>
      </c>
      <c r="O57" s="66">
        <v>76</v>
      </c>
      <c r="P57" s="66">
        <v>51</v>
      </c>
      <c r="Q57" s="92">
        <v>242</v>
      </c>
      <c r="R57" s="66">
        <v>67</v>
      </c>
      <c r="S57" s="66">
        <v>48</v>
      </c>
      <c r="T57" s="66">
        <v>67</v>
      </c>
    </row>
    <row r="58" spans="1:20" ht="8.25" customHeight="1">
      <c r="A58" s="65"/>
      <c r="B58" s="23"/>
      <c r="C58" s="69"/>
      <c r="D58" s="69"/>
      <c r="E58" s="69"/>
      <c r="F58" s="69"/>
      <c r="G58" s="23"/>
      <c r="H58" s="66"/>
      <c r="I58" s="66"/>
      <c r="J58" s="66"/>
      <c r="K58" s="66"/>
      <c r="L58" s="92"/>
      <c r="M58" s="66"/>
      <c r="N58" s="66"/>
      <c r="O58" s="66"/>
      <c r="P58" s="66"/>
      <c r="Q58" s="92"/>
      <c r="R58" s="66"/>
      <c r="S58" s="66"/>
      <c r="T58" s="66"/>
    </row>
    <row r="59" spans="1:20">
      <c r="A59" s="65" t="s">
        <v>13</v>
      </c>
      <c r="B59" s="92">
        <f>B48-B54</f>
        <v>341</v>
      </c>
      <c r="C59" s="73">
        <f>C48-C54</f>
        <v>44</v>
      </c>
      <c r="D59" s="73">
        <f>D48-D54</f>
        <v>111</v>
      </c>
      <c r="E59" s="73">
        <f>E48-E54</f>
        <v>131</v>
      </c>
      <c r="F59" s="66">
        <f>G59-E59-D59-C59</f>
        <v>10</v>
      </c>
      <c r="G59" s="92">
        <v>296</v>
      </c>
      <c r="H59" s="73">
        <v>95</v>
      </c>
      <c r="I59" s="73">
        <v>41</v>
      </c>
      <c r="J59" s="73">
        <v>61</v>
      </c>
      <c r="K59" s="66">
        <v>8</v>
      </c>
      <c r="L59" s="92">
        <v>205</v>
      </c>
      <c r="M59" s="73">
        <v>63</v>
      </c>
      <c r="N59" s="73">
        <v>8</v>
      </c>
      <c r="O59" s="73">
        <v>52</v>
      </c>
      <c r="P59" s="66">
        <v>20</v>
      </c>
      <c r="Q59" s="92">
        <v>143</v>
      </c>
      <c r="R59" s="73">
        <v>32</v>
      </c>
      <c r="S59" s="73">
        <v>28</v>
      </c>
      <c r="T59" s="175">
        <v>-24</v>
      </c>
    </row>
    <row r="60" spans="1:20" ht="10.5" customHeight="1">
      <c r="A60" s="67" t="s">
        <v>7</v>
      </c>
      <c r="B60" s="23"/>
      <c r="C60" s="68"/>
      <c r="D60" s="68">
        <f>D59/C59-1</f>
        <v>1.5227272727272729</v>
      </c>
      <c r="E60" s="68">
        <f>E59/D59-1</f>
        <v>0.18018018018018012</v>
      </c>
      <c r="F60" s="68">
        <f>F59/E59-1</f>
        <v>-0.92366412213740456</v>
      </c>
      <c r="G60" s="23"/>
      <c r="H60" s="68">
        <v>8.5</v>
      </c>
      <c r="I60" s="68">
        <v>-0.56842105263157894</v>
      </c>
      <c r="J60" s="68">
        <v>0.48780487804878048</v>
      </c>
      <c r="K60" s="68">
        <v>-0.86885245901639341</v>
      </c>
      <c r="L60" s="23"/>
      <c r="M60" s="68">
        <v>6.875</v>
      </c>
      <c r="N60" s="68">
        <v>-0.87301587301587302</v>
      </c>
      <c r="O60" s="68">
        <v>5.5</v>
      </c>
      <c r="P60" s="68">
        <v>-0.61538461538461542</v>
      </c>
      <c r="Q60" s="23"/>
      <c r="R60" s="68">
        <v>0.60000000000000009</v>
      </c>
      <c r="S60" s="68">
        <v>-0.125</v>
      </c>
      <c r="T60" s="81" t="s">
        <v>35</v>
      </c>
    </row>
    <row r="61" spans="1:20" ht="10.5" customHeight="1">
      <c r="A61" s="67" t="s">
        <v>8</v>
      </c>
      <c r="B61" s="23"/>
      <c r="C61" s="69"/>
      <c r="D61" s="69"/>
      <c r="E61" s="69"/>
      <c r="F61" s="69"/>
      <c r="G61" s="23">
        <v>-0.13196480938416422</v>
      </c>
      <c r="H61" s="69">
        <v>1.1590909090909092</v>
      </c>
      <c r="I61" s="69">
        <v>-0.63063063063063063</v>
      </c>
      <c r="J61" s="69">
        <v>-0.53435114503816794</v>
      </c>
      <c r="K61" s="69">
        <v>-0.19999999999999996</v>
      </c>
      <c r="L61" s="23">
        <v>-0.30743243243243246</v>
      </c>
      <c r="M61" s="69">
        <v>-0.33684210526315794</v>
      </c>
      <c r="N61" s="69">
        <v>-0.80487804878048785</v>
      </c>
      <c r="O61" s="69">
        <v>-0.14754098360655743</v>
      </c>
      <c r="P61" s="69">
        <v>1.5</v>
      </c>
      <c r="Q61" s="23">
        <v>-0.30243902439024395</v>
      </c>
      <c r="R61" s="69">
        <v>-0.49206349206349209</v>
      </c>
      <c r="S61" s="69">
        <v>2.5</v>
      </c>
      <c r="T61" s="81" t="s">
        <v>35</v>
      </c>
    </row>
    <row r="62" spans="1:20">
      <c r="A62" s="48" t="s">
        <v>19</v>
      </c>
      <c r="B62" s="38"/>
      <c r="C62" s="50"/>
      <c r="D62" s="50"/>
      <c r="E62" s="50"/>
      <c r="F62" s="50"/>
      <c r="G62" s="38"/>
      <c r="H62" s="50"/>
      <c r="I62" s="50"/>
      <c r="J62" s="50"/>
      <c r="K62" s="50"/>
      <c r="L62" s="38"/>
      <c r="M62" s="50"/>
      <c r="N62" s="50"/>
      <c r="O62" s="50"/>
      <c r="P62" s="50"/>
      <c r="Q62" s="38"/>
      <c r="R62" s="50"/>
      <c r="S62" s="50"/>
      <c r="T62" s="50"/>
    </row>
    <row r="63" spans="1:20">
      <c r="A63" s="65" t="s">
        <v>32</v>
      </c>
      <c r="B63" s="53">
        <f t="shared" ref="B63:F63" si="1">B37/B8</f>
        <v>2.3193916349809884E-2</v>
      </c>
      <c r="C63" s="74">
        <f t="shared" si="1"/>
        <v>2.5477707006369428E-2</v>
      </c>
      <c r="D63" s="74">
        <f t="shared" si="1"/>
        <v>5.3797468354430382E-2</v>
      </c>
      <c r="E63" s="74">
        <f t="shared" si="1"/>
        <v>3.7795275590551181E-2</v>
      </c>
      <c r="F63" s="74">
        <f t="shared" si="1"/>
        <v>3.2258064516129031E-2</v>
      </c>
      <c r="G63" s="53">
        <v>3.7313432835820892E-2</v>
      </c>
      <c r="H63" s="74">
        <v>1.4539579967689823E-2</v>
      </c>
      <c r="I63" s="74">
        <v>1.1627906976744186E-2</v>
      </c>
      <c r="J63" s="74">
        <v>9.9337748344370865E-3</v>
      </c>
      <c r="K63" s="74">
        <v>3.2362459546925568E-3</v>
      </c>
      <c r="L63" s="53">
        <v>9.8239869013507976E-3</v>
      </c>
      <c r="M63" s="74">
        <v>3.4602076124567475E-3</v>
      </c>
      <c r="N63" s="74">
        <v>3.5087719298245615E-3</v>
      </c>
      <c r="O63" s="74">
        <v>2.9411764705882353E-2</v>
      </c>
      <c r="P63" s="74">
        <v>-0.11461794019933555</v>
      </c>
      <c r="Q63" s="53">
        <v>-1.9898391193903471E-2</v>
      </c>
      <c r="R63" s="74">
        <v>-3.4904013961605585E-3</v>
      </c>
      <c r="S63" s="74">
        <v>1.869158878504673E-3</v>
      </c>
      <c r="T63" s="74">
        <v>-2.2018348623853212E-2</v>
      </c>
    </row>
    <row r="64" spans="1:20">
      <c r="A64" s="65" t="s">
        <v>10</v>
      </c>
      <c r="B64" s="53">
        <f t="shared" ref="B64:F64" si="2">B43/B8</f>
        <v>0.15665399239543726</v>
      </c>
      <c r="C64" s="74">
        <f t="shared" si="2"/>
        <v>0.15764331210191082</v>
      </c>
      <c r="D64" s="74">
        <f t="shared" si="2"/>
        <v>0.20411392405063292</v>
      </c>
      <c r="E64" s="74">
        <f t="shared" si="2"/>
        <v>0.1921259842519685</v>
      </c>
      <c r="F64" s="74">
        <f t="shared" si="2"/>
        <v>0.16129032258064516</v>
      </c>
      <c r="G64" s="53">
        <v>0.17871170463472114</v>
      </c>
      <c r="H64" s="74">
        <v>0.25848142164781907</v>
      </c>
      <c r="I64" s="74">
        <v>0.26800000000000002</v>
      </c>
      <c r="J64" s="74">
        <v>0.26400000000000001</v>
      </c>
      <c r="K64" s="74">
        <v>0.27993527508090615</v>
      </c>
      <c r="L64" s="53">
        <v>0.26800000000000002</v>
      </c>
      <c r="M64" s="74">
        <v>0.25432525951557095</v>
      </c>
      <c r="N64" s="74">
        <v>0.25900000000000001</v>
      </c>
      <c r="O64" s="74">
        <v>0.2826797385620915</v>
      </c>
      <c r="P64" s="74">
        <v>0.10963455149501661</v>
      </c>
      <c r="Q64" s="53">
        <v>0.22607959356477561</v>
      </c>
      <c r="R64" s="74">
        <v>0.23909249563699825</v>
      </c>
      <c r="S64" s="74">
        <v>0.26728971962616821</v>
      </c>
      <c r="T64" s="74">
        <v>0.22018348623853212</v>
      </c>
    </row>
    <row r="65" spans="1:20">
      <c r="A65" s="65" t="s">
        <v>18</v>
      </c>
      <c r="B65" s="53">
        <f t="shared" ref="B65:F65" si="3">B51/B8</f>
        <v>9.2395437262357411E-2</v>
      </c>
      <c r="C65" s="74">
        <f t="shared" si="3"/>
        <v>0.11624203821656051</v>
      </c>
      <c r="D65" s="74">
        <f t="shared" si="3"/>
        <v>0.12974683544303797</v>
      </c>
      <c r="E65" s="74">
        <f t="shared" si="3"/>
        <v>0.12283464566929134</v>
      </c>
      <c r="F65" s="74">
        <f t="shared" si="3"/>
        <v>0.11827956989247312</v>
      </c>
      <c r="G65" s="53">
        <v>0.12175962293794187</v>
      </c>
      <c r="H65" s="74">
        <v>0.11147011308562198</v>
      </c>
      <c r="I65" s="74">
        <v>0.14950166112956811</v>
      </c>
      <c r="J65" s="74">
        <v>0.12086092715231789</v>
      </c>
      <c r="K65" s="74">
        <v>0.12621359223300971</v>
      </c>
      <c r="L65" s="53">
        <v>0.12689316414244781</v>
      </c>
      <c r="M65" s="74">
        <v>0.10899653979238755</v>
      </c>
      <c r="N65" s="74">
        <v>0.14561403508771931</v>
      </c>
      <c r="O65" s="74">
        <v>0.11764705882352941</v>
      </c>
      <c r="P65" s="74">
        <v>0.12458471760797342</v>
      </c>
      <c r="Q65" s="53">
        <v>0.12404741744284505</v>
      </c>
      <c r="R65" s="74">
        <v>0.11343804537521815</v>
      </c>
      <c r="S65" s="74">
        <v>0.13644859813084112</v>
      </c>
      <c r="T65" s="74">
        <v>0.1834862385321101</v>
      </c>
    </row>
    <row r="66" spans="1:20" ht="5.25" customHeight="1">
      <c r="A66" s="52"/>
      <c r="B66" s="52"/>
      <c r="C66" s="52"/>
      <c r="D66" s="52"/>
      <c r="E66" s="52"/>
      <c r="F66" s="52"/>
      <c r="G66" s="52"/>
      <c r="H66" s="52"/>
      <c r="I66" s="52"/>
      <c r="J66" s="52"/>
      <c r="K66" s="52"/>
      <c r="L66" s="52"/>
      <c r="M66" s="52"/>
      <c r="N66" s="52"/>
      <c r="O66" s="52"/>
      <c r="P66" s="52"/>
      <c r="Q66" s="52"/>
      <c r="R66" s="52"/>
      <c r="S66" s="52"/>
      <c r="T66" s="52"/>
    </row>
  </sheetData>
  <pageMargins left="0.70866141732283472" right="0.70866141732283472" top="0.39370078740157483" bottom="0.19685039370078741" header="0.31496062992125984" footer="0.31496062992125984"/>
  <pageSetup paperSize="9" scale="67" orientation="landscape" r:id="rId1"/>
  <headerFooter>
    <oddHeader>&amp;CBezeq - The Israel Telecommunication Corp. Ltd.</oddHeader>
    <oddFooter>&amp;R&amp;P of &amp;N
Pelephone financial metrics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V69"/>
  <sheetViews>
    <sheetView showGridLines="0" tabSelected="1" zoomScale="110" zoomScaleNormal="110" workbookViewId="0">
      <pane xSplit="1" ySplit="7" topLeftCell="G66" activePane="bottomRight" state="frozen"/>
      <selection activeCell="D15" sqref="D15"/>
      <selection pane="topRight" activeCell="D15" sqref="D15"/>
      <selection pane="bottomLeft" activeCell="D15" sqref="D15"/>
      <selection pane="bottomRight" activeCell="D15" sqref="D15"/>
    </sheetView>
  </sheetViews>
  <sheetFormatPr defaultRowHeight="12.75"/>
  <cols>
    <col min="1" max="1" width="52.7109375" customWidth="1"/>
    <col min="2" max="6" width="9.140625" hidden="1" customWidth="1"/>
    <col min="16" max="16" width="0" hidden="1" customWidth="1"/>
  </cols>
  <sheetData>
    <row r="1" spans="1:22">
      <c r="A1" s="29"/>
      <c r="B1" s="3"/>
      <c r="C1" s="3"/>
      <c r="D1" s="3"/>
      <c r="E1" s="3"/>
      <c r="F1" s="3"/>
      <c r="G1" s="3"/>
      <c r="H1" s="3"/>
      <c r="I1" s="3"/>
      <c r="J1" s="3"/>
      <c r="K1" s="3"/>
      <c r="L1" s="3"/>
      <c r="M1" s="3"/>
      <c r="N1" s="3"/>
      <c r="O1" s="3"/>
      <c r="P1" s="3"/>
      <c r="Q1" s="3"/>
      <c r="R1" s="3"/>
      <c r="S1" s="3"/>
    </row>
    <row r="2" spans="1:22">
      <c r="A2" s="29"/>
      <c r="B2" s="3"/>
      <c r="C2" s="3"/>
      <c r="D2" s="3"/>
      <c r="E2" s="3"/>
      <c r="F2" s="3"/>
      <c r="G2" s="3"/>
      <c r="H2" s="3"/>
      <c r="I2" s="3"/>
      <c r="J2" s="3"/>
      <c r="K2" s="3"/>
      <c r="L2" s="3"/>
      <c r="M2" s="308" t="s">
        <v>378</v>
      </c>
      <c r="N2" s="308" t="s">
        <v>378</v>
      </c>
      <c r="O2" s="308" t="s">
        <v>378</v>
      </c>
      <c r="P2" s="308" t="s">
        <v>378</v>
      </c>
      <c r="Q2" s="308" t="s">
        <v>378</v>
      </c>
      <c r="R2" s="308" t="s">
        <v>378</v>
      </c>
      <c r="S2" s="308" t="s">
        <v>378</v>
      </c>
      <c r="T2" s="308" t="s">
        <v>378</v>
      </c>
    </row>
    <row r="3" spans="1:22">
      <c r="A3" s="30"/>
      <c r="B3" s="45" t="s">
        <v>5</v>
      </c>
      <c r="C3" s="45" t="s">
        <v>78</v>
      </c>
      <c r="D3" s="45" t="s">
        <v>0</v>
      </c>
      <c r="E3" s="45" t="s">
        <v>1</v>
      </c>
      <c r="F3" s="45" t="s">
        <v>2</v>
      </c>
      <c r="G3" s="45" t="s">
        <v>5</v>
      </c>
      <c r="H3" s="45" t="s">
        <v>78</v>
      </c>
      <c r="I3" s="45" t="s">
        <v>0</v>
      </c>
      <c r="J3" s="45" t="s">
        <v>1</v>
      </c>
      <c r="K3" s="45" t="s">
        <v>2</v>
      </c>
      <c r="L3" s="45" t="s">
        <v>5</v>
      </c>
      <c r="M3" s="45" t="s">
        <v>78</v>
      </c>
      <c r="N3" s="45" t="s">
        <v>0</v>
      </c>
      <c r="O3" s="45" t="s">
        <v>1</v>
      </c>
      <c r="P3" s="45" t="s">
        <v>375</v>
      </c>
      <c r="Q3" s="45" t="s">
        <v>2</v>
      </c>
      <c r="R3" s="45" t="s">
        <v>5</v>
      </c>
      <c r="S3" s="45" t="s">
        <v>78</v>
      </c>
      <c r="T3" s="45" t="s">
        <v>0</v>
      </c>
      <c r="U3" s="45" t="s">
        <v>1</v>
      </c>
    </row>
    <row r="4" spans="1:22">
      <c r="A4" s="279" t="s">
        <v>336</v>
      </c>
      <c r="B4" s="45">
        <v>2016</v>
      </c>
      <c r="C4" s="45">
        <v>2017</v>
      </c>
      <c r="D4" s="45">
        <v>2017</v>
      </c>
      <c r="E4" s="45">
        <v>2017</v>
      </c>
      <c r="F4" s="45">
        <v>2017</v>
      </c>
      <c r="G4" s="45">
        <v>2017</v>
      </c>
      <c r="H4" s="45">
        <v>2018</v>
      </c>
      <c r="I4" s="45">
        <v>2018</v>
      </c>
      <c r="J4" s="45">
        <v>2018</v>
      </c>
      <c r="K4" s="45">
        <v>2018</v>
      </c>
      <c r="L4" s="45">
        <v>2018</v>
      </c>
      <c r="M4" s="45">
        <v>2019</v>
      </c>
      <c r="N4" s="45">
        <v>2019</v>
      </c>
      <c r="O4" s="45">
        <v>2019</v>
      </c>
      <c r="P4" s="45">
        <v>2019</v>
      </c>
      <c r="Q4" s="45">
        <v>2019</v>
      </c>
      <c r="R4" s="45">
        <v>2019</v>
      </c>
      <c r="S4" s="45">
        <v>2020</v>
      </c>
      <c r="T4" s="45">
        <v>2020</v>
      </c>
      <c r="U4" s="45">
        <v>2020</v>
      </c>
    </row>
    <row r="5" spans="1:22" ht="6" customHeight="1">
      <c r="A5" s="42"/>
      <c r="B5" s="43"/>
      <c r="C5" s="43"/>
      <c r="D5" s="43"/>
      <c r="E5" s="43"/>
      <c r="F5" s="43"/>
      <c r="G5" s="43"/>
      <c r="H5" s="43"/>
      <c r="I5" s="43"/>
      <c r="J5" s="43"/>
      <c r="K5" s="43"/>
      <c r="L5" s="43"/>
      <c r="M5" s="43"/>
      <c r="N5" s="43"/>
      <c r="O5" s="43"/>
      <c r="P5" s="43"/>
      <c r="Q5" s="43"/>
      <c r="R5" s="43"/>
      <c r="S5" s="43"/>
      <c r="T5" s="43"/>
      <c r="U5" s="43"/>
    </row>
    <row r="6" spans="1:22" ht="20.25">
      <c r="A6" s="33" t="s">
        <v>15</v>
      </c>
      <c r="B6" s="27"/>
      <c r="C6" s="27"/>
      <c r="D6" s="27"/>
      <c r="E6" s="27"/>
      <c r="F6" s="27"/>
      <c r="G6" s="27"/>
      <c r="H6" s="27"/>
      <c r="I6" s="27"/>
      <c r="J6" s="27"/>
      <c r="K6" s="27"/>
      <c r="L6" s="27"/>
      <c r="M6" s="27"/>
      <c r="N6" s="27"/>
      <c r="O6" s="27"/>
      <c r="P6" s="27"/>
      <c r="Q6" s="27"/>
      <c r="R6" s="27"/>
      <c r="S6" s="27"/>
      <c r="T6" s="27"/>
      <c r="U6" s="27"/>
    </row>
    <row r="7" spans="1:22">
      <c r="A7" s="38" t="s">
        <v>63</v>
      </c>
      <c r="B7" s="39"/>
      <c r="C7" s="39"/>
      <c r="D7" s="39"/>
      <c r="E7" s="39"/>
      <c r="F7" s="39"/>
      <c r="G7" s="39"/>
      <c r="H7" s="39"/>
      <c r="I7" s="39"/>
      <c r="J7" s="39"/>
      <c r="K7" s="39"/>
      <c r="L7" s="39"/>
      <c r="M7" s="39"/>
      <c r="N7" s="39"/>
      <c r="O7" s="39"/>
      <c r="P7" s="39"/>
      <c r="Q7" s="39"/>
      <c r="R7" s="39"/>
      <c r="S7" s="39"/>
      <c r="T7" s="39"/>
      <c r="U7" s="39"/>
    </row>
    <row r="8" spans="1:22">
      <c r="A8" s="65" t="s">
        <v>51</v>
      </c>
      <c r="B8" s="35">
        <v>1548</v>
      </c>
      <c r="C8" s="66">
        <v>384</v>
      </c>
      <c r="D8" s="66">
        <v>407</v>
      </c>
      <c r="E8" s="66">
        <v>367</v>
      </c>
      <c r="F8" s="66">
        <f>G8-E8-D8-C8</f>
        <v>379</v>
      </c>
      <c r="G8" s="35">
        <v>1537</v>
      </c>
      <c r="H8" s="66">
        <v>352</v>
      </c>
      <c r="I8" s="66">
        <v>336</v>
      </c>
      <c r="J8" s="66">
        <v>333</v>
      </c>
      <c r="K8" s="66">
        <v>370</v>
      </c>
      <c r="L8" s="35">
        <v>1391</v>
      </c>
      <c r="M8" s="66">
        <v>341</v>
      </c>
      <c r="N8" s="66">
        <v>339</v>
      </c>
      <c r="O8" s="66">
        <v>329</v>
      </c>
      <c r="P8" s="66">
        <v>1009</v>
      </c>
      <c r="Q8" s="66">
        <v>330</v>
      </c>
      <c r="R8" s="35">
        <v>1339</v>
      </c>
      <c r="S8" s="66">
        <v>317</v>
      </c>
      <c r="T8" s="66">
        <v>314</v>
      </c>
      <c r="U8" s="66">
        <v>315</v>
      </c>
      <c r="V8" s="270"/>
    </row>
    <row r="9" spans="1:22" ht="10.5" customHeight="1">
      <c r="A9" s="67" t="s">
        <v>7</v>
      </c>
      <c r="B9" s="23"/>
      <c r="C9" s="68"/>
      <c r="D9" s="68">
        <f>D8/C8-1</f>
        <v>5.9895833333333259E-2</v>
      </c>
      <c r="E9" s="68">
        <f>E8/D8-1</f>
        <v>-9.8280098280098316E-2</v>
      </c>
      <c r="F9" s="68">
        <f>F8/E8-1</f>
        <v>3.2697547683923744E-2</v>
      </c>
      <c r="G9" s="23"/>
      <c r="H9" s="68">
        <v>-7.1240105540897103E-2</v>
      </c>
      <c r="I9" s="68">
        <v>-4.5454545454545414E-2</v>
      </c>
      <c r="J9" s="68">
        <v>-8.9285714285713969E-3</v>
      </c>
      <c r="K9" s="68">
        <v>0.11111111111111116</v>
      </c>
      <c r="L9" s="23"/>
      <c r="M9" s="68">
        <v>-7.8378378378378355E-2</v>
      </c>
      <c r="N9" s="68">
        <v>-5.8651026392961825E-3</v>
      </c>
      <c r="O9" s="68">
        <v>-2.9498525073746285E-2</v>
      </c>
      <c r="P9" s="68"/>
      <c r="Q9" s="68">
        <v>3.0395136778116338E-3</v>
      </c>
      <c r="R9" s="23"/>
      <c r="S9" s="68">
        <v>-3.9393939393939426E-2</v>
      </c>
      <c r="T9" s="68">
        <v>-9.4637223974763929E-3</v>
      </c>
      <c r="U9" s="68">
        <v>3.1847133757962887E-3</v>
      </c>
    </row>
    <row r="10" spans="1:22" ht="11.25" customHeight="1">
      <c r="A10" s="67" t="s">
        <v>8</v>
      </c>
      <c r="B10" s="23"/>
      <c r="C10" s="69"/>
      <c r="D10" s="69"/>
      <c r="E10" s="69"/>
      <c r="F10" s="69"/>
      <c r="G10" s="23">
        <v>-7.10594315245483E-3</v>
      </c>
      <c r="H10" s="69">
        <v>-8.333333333333337E-2</v>
      </c>
      <c r="I10" s="69">
        <v>-0.1744471744471745</v>
      </c>
      <c r="J10" s="69">
        <v>-9.2643051771117202E-2</v>
      </c>
      <c r="K10" s="69">
        <v>-2.3746701846965701E-2</v>
      </c>
      <c r="L10" s="23">
        <v>-9.4990240728692221E-2</v>
      </c>
      <c r="M10" s="69">
        <v>-3.125E-2</v>
      </c>
      <c r="N10" s="69">
        <v>8.9285714285713969E-3</v>
      </c>
      <c r="O10" s="69">
        <v>-1.2012012012011963E-2</v>
      </c>
      <c r="P10" s="69"/>
      <c r="Q10" s="69">
        <v>-0.10810810810810811</v>
      </c>
      <c r="R10" s="23">
        <v>-3.7383177570093462E-2</v>
      </c>
      <c r="S10" s="69">
        <v>-7.0381231671554301E-2</v>
      </c>
      <c r="T10" s="69">
        <v>-7.3746312684365822E-2</v>
      </c>
      <c r="U10" s="69">
        <v>-4.2553191489361653E-2</v>
      </c>
    </row>
    <row r="11" spans="1:22" ht="5.25" customHeight="1">
      <c r="A11" s="38"/>
      <c r="B11" s="39"/>
      <c r="C11" s="39"/>
      <c r="D11" s="39"/>
      <c r="E11" s="39"/>
      <c r="F11" s="39"/>
      <c r="G11" s="39"/>
      <c r="H11" s="39"/>
      <c r="I11" s="39"/>
      <c r="J11" s="39"/>
      <c r="K11" s="39"/>
      <c r="L11" s="39"/>
      <c r="M11" s="39"/>
      <c r="N11" s="39"/>
      <c r="O11" s="39"/>
      <c r="P11" s="39"/>
      <c r="Q11" s="39"/>
      <c r="R11" s="39"/>
      <c r="S11" s="39"/>
      <c r="T11" s="39"/>
      <c r="U11" s="39"/>
    </row>
    <row r="12" spans="1:22">
      <c r="A12" s="65" t="s">
        <v>286</v>
      </c>
      <c r="B12" s="116" t="s">
        <v>36</v>
      </c>
      <c r="C12" s="76" t="s">
        <v>41</v>
      </c>
      <c r="D12" s="76" t="s">
        <v>41</v>
      </c>
      <c r="E12" s="76" t="s">
        <v>41</v>
      </c>
      <c r="F12" s="76" t="s">
        <v>41</v>
      </c>
      <c r="G12" s="35">
        <v>670</v>
      </c>
      <c r="H12" s="76" t="s">
        <v>41</v>
      </c>
      <c r="I12" s="76" t="s">
        <v>41</v>
      </c>
      <c r="J12" s="76" t="s">
        <v>41</v>
      </c>
      <c r="K12" s="76" t="s">
        <v>41</v>
      </c>
      <c r="L12" s="35">
        <v>659</v>
      </c>
      <c r="M12" s="76" t="s">
        <v>41</v>
      </c>
      <c r="N12" s="76" t="s">
        <v>41</v>
      </c>
      <c r="O12" s="76" t="s">
        <v>41</v>
      </c>
      <c r="P12" s="76"/>
      <c r="Q12" s="76" t="s">
        <v>41</v>
      </c>
      <c r="R12" s="35">
        <v>632</v>
      </c>
      <c r="S12" s="76" t="s">
        <v>41</v>
      </c>
      <c r="T12" s="76" t="s">
        <v>41</v>
      </c>
      <c r="U12" s="76" t="s">
        <v>41</v>
      </c>
    </row>
    <row r="13" spans="1:22">
      <c r="A13" s="67" t="s">
        <v>119</v>
      </c>
      <c r="B13" s="23"/>
      <c r="C13" s="69"/>
      <c r="D13" s="69"/>
      <c r="E13" s="69"/>
      <c r="F13" s="69"/>
      <c r="G13" s="23">
        <v>0.43591411841249189</v>
      </c>
      <c r="H13" s="69"/>
      <c r="I13" s="69"/>
      <c r="J13" s="69"/>
      <c r="K13" s="69"/>
      <c r="L13" s="23">
        <v>0.47375988497483823</v>
      </c>
      <c r="M13" s="69"/>
      <c r="N13" s="69"/>
      <c r="O13" s="69"/>
      <c r="P13" s="69"/>
      <c r="Q13" s="69"/>
      <c r="R13" s="23">
        <v>0.47199402539208363</v>
      </c>
      <c r="S13" s="69"/>
      <c r="T13" s="69"/>
      <c r="U13" s="69"/>
    </row>
    <row r="14" spans="1:22">
      <c r="A14" s="65" t="s">
        <v>337</v>
      </c>
      <c r="B14" s="116" t="s">
        <v>36</v>
      </c>
      <c r="C14" s="76" t="s">
        <v>41</v>
      </c>
      <c r="D14" s="76" t="s">
        <v>41</v>
      </c>
      <c r="E14" s="76" t="s">
        <v>41</v>
      </c>
      <c r="F14" s="76" t="s">
        <v>41</v>
      </c>
      <c r="G14" s="35">
        <v>867</v>
      </c>
      <c r="H14" s="76" t="s">
        <v>41</v>
      </c>
      <c r="I14" s="76" t="s">
        <v>41</v>
      </c>
      <c r="J14" s="76" t="s">
        <v>41</v>
      </c>
      <c r="K14" s="76" t="s">
        <v>41</v>
      </c>
      <c r="L14" s="35">
        <v>732</v>
      </c>
      <c r="M14" s="76" t="s">
        <v>41</v>
      </c>
      <c r="N14" s="76" t="s">
        <v>41</v>
      </c>
      <c r="O14" s="76" t="s">
        <v>41</v>
      </c>
      <c r="P14" s="76"/>
      <c r="Q14" s="76" t="s">
        <v>41</v>
      </c>
      <c r="R14" s="35">
        <v>707</v>
      </c>
      <c r="S14" s="76" t="s">
        <v>41</v>
      </c>
      <c r="T14" s="76" t="s">
        <v>41</v>
      </c>
      <c r="U14" s="76" t="s">
        <v>41</v>
      </c>
    </row>
    <row r="15" spans="1:22">
      <c r="A15" s="67" t="s">
        <v>119</v>
      </c>
      <c r="B15" s="23"/>
      <c r="C15" s="69"/>
      <c r="D15" s="69"/>
      <c r="E15" s="69"/>
      <c r="F15" s="69"/>
      <c r="G15" s="23">
        <v>0.56408588158750816</v>
      </c>
      <c r="H15" s="69"/>
      <c r="I15" s="69"/>
      <c r="J15" s="69"/>
      <c r="K15" s="69"/>
      <c r="L15" s="23">
        <v>0.52624011502516177</v>
      </c>
      <c r="M15" s="69"/>
      <c r="N15" s="69"/>
      <c r="O15" s="69"/>
      <c r="P15" s="69"/>
      <c r="Q15" s="69"/>
      <c r="R15" s="23">
        <v>0.52800597460791632</v>
      </c>
      <c r="S15" s="69"/>
      <c r="T15" s="69"/>
      <c r="U15" s="69"/>
    </row>
    <row r="16" spans="1:22" ht="7.5" customHeight="1">
      <c r="A16" s="38"/>
      <c r="B16" s="39"/>
      <c r="C16" s="40"/>
      <c r="D16" s="40"/>
      <c r="E16" s="40"/>
      <c r="F16" s="40"/>
      <c r="G16" s="39"/>
      <c r="H16" s="40"/>
      <c r="I16" s="40"/>
      <c r="J16" s="40"/>
      <c r="K16" s="40"/>
      <c r="L16" s="39"/>
      <c r="M16" s="40"/>
      <c r="N16" s="40"/>
      <c r="O16" s="40"/>
      <c r="P16" s="40"/>
      <c r="Q16" s="40"/>
      <c r="R16" s="39"/>
      <c r="S16" s="40"/>
      <c r="T16" s="40"/>
      <c r="U16" s="40"/>
    </row>
    <row r="17" spans="1:22">
      <c r="A17" s="65" t="s">
        <v>120</v>
      </c>
      <c r="B17" s="35">
        <v>570</v>
      </c>
      <c r="C17" s="76" t="s">
        <v>41</v>
      </c>
      <c r="D17" s="76" t="s">
        <v>41</v>
      </c>
      <c r="E17" s="76" t="s">
        <v>41</v>
      </c>
      <c r="F17" s="76" t="s">
        <v>41</v>
      </c>
      <c r="G17" s="35">
        <v>488</v>
      </c>
      <c r="H17" s="76" t="s">
        <v>41</v>
      </c>
      <c r="I17" s="76" t="s">
        <v>41</v>
      </c>
      <c r="J17" s="76" t="s">
        <v>41</v>
      </c>
      <c r="K17" s="76" t="s">
        <v>41</v>
      </c>
      <c r="L17" s="35">
        <v>468</v>
      </c>
      <c r="M17" s="76" t="s">
        <v>41</v>
      </c>
      <c r="N17" s="76" t="s">
        <v>41</v>
      </c>
      <c r="O17" s="76" t="s">
        <v>41</v>
      </c>
      <c r="P17" s="76"/>
      <c r="Q17" s="76" t="s">
        <v>41</v>
      </c>
      <c r="R17" s="35">
        <v>441</v>
      </c>
      <c r="S17" s="76" t="s">
        <v>41</v>
      </c>
      <c r="T17" s="76" t="s">
        <v>41</v>
      </c>
      <c r="U17" s="76" t="s">
        <v>41</v>
      </c>
    </row>
    <row r="18" spans="1:22">
      <c r="A18" s="67" t="s">
        <v>119</v>
      </c>
      <c r="B18" s="23">
        <f>B17/B8</f>
        <v>0.36821705426356588</v>
      </c>
      <c r="C18" s="69"/>
      <c r="D18" s="69"/>
      <c r="E18" s="69"/>
      <c r="F18" s="69"/>
      <c r="G18" s="23">
        <v>0.31750162654521796</v>
      </c>
      <c r="H18" s="69"/>
      <c r="I18" s="69"/>
      <c r="J18" s="69"/>
      <c r="K18" s="69"/>
      <c r="L18" s="23">
        <v>0.3364485981308411</v>
      </c>
      <c r="M18" s="69"/>
      <c r="N18" s="69"/>
      <c r="O18" s="69"/>
      <c r="P18" s="69"/>
      <c r="Q18" s="69"/>
      <c r="R18" s="23">
        <v>0.32935026138909634</v>
      </c>
      <c r="S18" s="69"/>
      <c r="T18" s="69"/>
      <c r="U18" s="69"/>
    </row>
    <row r="19" spans="1:22">
      <c r="A19" s="65" t="s">
        <v>118</v>
      </c>
      <c r="B19" s="35">
        <v>978</v>
      </c>
      <c r="C19" s="76" t="s">
        <v>41</v>
      </c>
      <c r="D19" s="76" t="s">
        <v>41</v>
      </c>
      <c r="E19" s="76" t="s">
        <v>41</v>
      </c>
      <c r="F19" s="76" t="s">
        <v>41</v>
      </c>
      <c r="G19" s="35">
        <v>1049</v>
      </c>
      <c r="H19" s="76" t="s">
        <v>41</v>
      </c>
      <c r="I19" s="76" t="s">
        <v>41</v>
      </c>
      <c r="J19" s="76" t="s">
        <v>41</v>
      </c>
      <c r="K19" s="76" t="s">
        <v>41</v>
      </c>
      <c r="L19" s="35">
        <v>923</v>
      </c>
      <c r="M19" s="76" t="s">
        <v>41</v>
      </c>
      <c r="N19" s="76" t="s">
        <v>41</v>
      </c>
      <c r="O19" s="76" t="s">
        <v>41</v>
      </c>
      <c r="P19" s="76"/>
      <c r="Q19" s="76" t="s">
        <v>41</v>
      </c>
      <c r="R19" s="35">
        <v>898</v>
      </c>
      <c r="S19" s="76" t="s">
        <v>41</v>
      </c>
      <c r="T19" s="76" t="s">
        <v>41</v>
      </c>
      <c r="U19" s="76" t="s">
        <v>41</v>
      </c>
    </row>
    <row r="20" spans="1:22">
      <c r="A20" s="67" t="s">
        <v>119</v>
      </c>
      <c r="B20" s="23">
        <f>B19/B8</f>
        <v>0.63178294573643412</v>
      </c>
      <c r="C20" s="69"/>
      <c r="D20" s="69"/>
      <c r="E20" s="69"/>
      <c r="F20" s="69"/>
      <c r="G20" s="23">
        <v>0.68249837345478204</v>
      </c>
      <c r="H20" s="69"/>
      <c r="I20" s="69"/>
      <c r="J20" s="69"/>
      <c r="K20" s="69"/>
      <c r="L20" s="23">
        <v>0.66355140186915884</v>
      </c>
      <c r="M20" s="69"/>
      <c r="N20" s="69"/>
      <c r="O20" s="69"/>
      <c r="P20" s="69"/>
      <c r="Q20" s="69"/>
      <c r="R20" s="23">
        <v>0.67064973861090371</v>
      </c>
      <c r="S20" s="69"/>
      <c r="T20" s="69"/>
      <c r="U20" s="69"/>
    </row>
    <row r="21" spans="1:22">
      <c r="A21" s="38" t="s">
        <v>27</v>
      </c>
      <c r="B21" s="39"/>
      <c r="C21" s="40"/>
      <c r="D21" s="40"/>
      <c r="E21" s="40"/>
      <c r="F21" s="40"/>
      <c r="G21" s="39"/>
      <c r="H21" s="40"/>
      <c r="I21" s="40"/>
      <c r="J21" s="40"/>
      <c r="K21" s="40"/>
      <c r="L21" s="39"/>
      <c r="M21" s="40"/>
      <c r="N21" s="40"/>
      <c r="O21" s="40"/>
      <c r="P21" s="40"/>
      <c r="Q21" s="40"/>
      <c r="R21" s="39"/>
      <c r="S21" s="40"/>
      <c r="T21" s="40"/>
      <c r="U21" s="40"/>
    </row>
    <row r="22" spans="1:22">
      <c r="A22" s="65" t="s">
        <v>228</v>
      </c>
      <c r="B22" s="35">
        <f>64+46+27</f>
        <v>137</v>
      </c>
      <c r="C22" s="66">
        <f>15+11+7</f>
        <v>33</v>
      </c>
      <c r="D22" s="66">
        <f>14+11+8</f>
        <v>33</v>
      </c>
      <c r="E22" s="66">
        <f>15+11+8</f>
        <v>34</v>
      </c>
      <c r="F22" s="66">
        <f>G22-E22-D22-C22</f>
        <v>35</v>
      </c>
      <c r="G22" s="35">
        <v>135</v>
      </c>
      <c r="H22" s="66">
        <v>43</v>
      </c>
      <c r="I22" s="66">
        <v>45</v>
      </c>
      <c r="J22" s="66">
        <v>46</v>
      </c>
      <c r="K22" s="66">
        <v>60</v>
      </c>
      <c r="L22" s="35">
        <v>194</v>
      </c>
      <c r="M22" s="66">
        <v>46</v>
      </c>
      <c r="N22" s="66">
        <v>46</v>
      </c>
      <c r="O22" s="66">
        <v>47</v>
      </c>
      <c r="P22" s="66">
        <v>139</v>
      </c>
      <c r="Q22" s="66">
        <v>51</v>
      </c>
      <c r="R22" s="35">
        <v>190</v>
      </c>
      <c r="S22" s="66">
        <v>43</v>
      </c>
      <c r="T22" s="66">
        <v>38</v>
      </c>
      <c r="U22" s="66">
        <v>42</v>
      </c>
      <c r="V22" s="270"/>
    </row>
    <row r="23" spans="1:22" ht="9.75" customHeight="1">
      <c r="A23" s="78" t="s">
        <v>7</v>
      </c>
      <c r="B23" s="23"/>
      <c r="C23" s="68"/>
      <c r="D23" s="68">
        <f>D22/C22-1</f>
        <v>0</v>
      </c>
      <c r="E23" s="68">
        <f>E22/D22-1</f>
        <v>3.0303030303030276E-2</v>
      </c>
      <c r="F23" s="68">
        <f>F22/E22-1</f>
        <v>2.9411764705882248E-2</v>
      </c>
      <c r="G23" s="23"/>
      <c r="H23" s="68">
        <v>0.22857142857142865</v>
      </c>
      <c r="I23" s="68">
        <v>4.6511627906976827E-2</v>
      </c>
      <c r="J23" s="68">
        <v>2.2222222222222143E-2</v>
      </c>
      <c r="K23" s="68">
        <v>0.30434782608695654</v>
      </c>
      <c r="L23" s="23"/>
      <c r="M23" s="68">
        <v>-0.23333333333333328</v>
      </c>
      <c r="N23" s="68">
        <v>0</v>
      </c>
      <c r="O23" s="68">
        <v>2.1739130434782705E-2</v>
      </c>
      <c r="P23" s="68"/>
      <c r="Q23" s="68">
        <v>8.5106382978723305E-2</v>
      </c>
      <c r="R23" s="23"/>
      <c r="S23" s="68">
        <v>-0.15686274509803921</v>
      </c>
      <c r="T23" s="68">
        <v>-0.11627906976744184</v>
      </c>
      <c r="U23" s="68">
        <v>0.10526315789473695</v>
      </c>
    </row>
    <row r="24" spans="1:22" ht="11.25" customHeight="1">
      <c r="A24" s="78" t="s">
        <v>8</v>
      </c>
      <c r="B24" s="23"/>
      <c r="C24" s="69"/>
      <c r="D24" s="69"/>
      <c r="E24" s="69"/>
      <c r="F24" s="69"/>
      <c r="G24" s="23">
        <v>-1.4598540145985384E-2</v>
      </c>
      <c r="H24" s="69">
        <v>0.30303030303030298</v>
      </c>
      <c r="I24" s="69">
        <v>0.36363636363636354</v>
      </c>
      <c r="J24" s="69">
        <v>0.35294117647058831</v>
      </c>
      <c r="K24" s="69">
        <v>0.71428571428571419</v>
      </c>
      <c r="L24" s="23">
        <v>0.43703703703703711</v>
      </c>
      <c r="M24" s="69">
        <v>6.9767441860465018E-2</v>
      </c>
      <c r="N24" s="69">
        <v>2.2222222222222143E-2</v>
      </c>
      <c r="O24" s="69">
        <v>2.1739130434782705E-2</v>
      </c>
      <c r="P24" s="69"/>
      <c r="Q24" s="69">
        <v>-0.15000000000000002</v>
      </c>
      <c r="R24" s="23">
        <v>-2.0618556701030966E-2</v>
      </c>
      <c r="S24" s="69">
        <v>-6.5217391304347783E-2</v>
      </c>
      <c r="T24" s="69">
        <v>-0.17391304347826086</v>
      </c>
      <c r="U24" s="69">
        <v>-0.1063829787234043</v>
      </c>
    </row>
    <row r="25" spans="1:22">
      <c r="A25" s="65" t="s">
        <v>79</v>
      </c>
      <c r="B25" s="35">
        <v>330</v>
      </c>
      <c r="C25" s="66">
        <v>84</v>
      </c>
      <c r="D25" s="66">
        <v>81</v>
      </c>
      <c r="E25" s="66">
        <v>81</v>
      </c>
      <c r="F25" s="66">
        <f>G25-E25-D25-C25</f>
        <v>82</v>
      </c>
      <c r="G25" s="35">
        <v>328</v>
      </c>
      <c r="H25" s="66">
        <v>84</v>
      </c>
      <c r="I25" s="66">
        <v>75</v>
      </c>
      <c r="J25" s="66">
        <v>71</v>
      </c>
      <c r="K25" s="66">
        <v>70</v>
      </c>
      <c r="L25" s="35">
        <v>300</v>
      </c>
      <c r="M25" s="66">
        <v>69</v>
      </c>
      <c r="N25" s="66">
        <v>66</v>
      </c>
      <c r="O25" s="66">
        <v>64</v>
      </c>
      <c r="P25" s="66">
        <v>199</v>
      </c>
      <c r="Q25" s="66">
        <v>62</v>
      </c>
      <c r="R25" s="35">
        <v>261</v>
      </c>
      <c r="S25" s="66">
        <v>64</v>
      </c>
      <c r="T25" s="66">
        <v>62</v>
      </c>
      <c r="U25" s="66">
        <v>63</v>
      </c>
      <c r="V25" s="270"/>
    </row>
    <row r="26" spans="1:22" ht="11.25" customHeight="1">
      <c r="A26" s="67" t="s">
        <v>7</v>
      </c>
      <c r="B26" s="23"/>
      <c r="C26" s="68"/>
      <c r="D26" s="68">
        <f>D25/C25-1</f>
        <v>-3.5714285714285698E-2</v>
      </c>
      <c r="E26" s="68">
        <f>E25/D25-1</f>
        <v>0</v>
      </c>
      <c r="F26" s="68">
        <f>F25/E25-1</f>
        <v>1.2345679012345734E-2</v>
      </c>
      <c r="G26" s="23"/>
      <c r="H26" s="68">
        <v>2.4390243902439046E-2</v>
      </c>
      <c r="I26" s="68">
        <v>-0.1071428571428571</v>
      </c>
      <c r="J26" s="68">
        <v>-5.3333333333333344E-2</v>
      </c>
      <c r="K26" s="68">
        <v>-1.4084507042253502E-2</v>
      </c>
      <c r="L26" s="23"/>
      <c r="M26" s="68">
        <v>-1.4285714285714235E-2</v>
      </c>
      <c r="N26" s="68">
        <v>-4.3478260869565188E-2</v>
      </c>
      <c r="O26" s="68">
        <v>-3.0303030303030276E-2</v>
      </c>
      <c r="P26" s="68"/>
      <c r="Q26" s="68">
        <v>-3.125E-2</v>
      </c>
      <c r="R26" s="23"/>
      <c r="S26" s="68">
        <v>3.2258064516129004E-2</v>
      </c>
      <c r="T26" s="68">
        <v>-3.125E-2</v>
      </c>
      <c r="U26" s="68">
        <v>1.6129032258064502E-2</v>
      </c>
    </row>
    <row r="27" spans="1:22" ht="9" customHeight="1">
      <c r="A27" s="67" t="s">
        <v>8</v>
      </c>
      <c r="B27" s="23"/>
      <c r="C27" s="69"/>
      <c r="D27" s="69"/>
      <c r="E27" s="69"/>
      <c r="F27" s="69"/>
      <c r="G27" s="23">
        <v>-6.0606060606060996E-3</v>
      </c>
      <c r="H27" s="69">
        <v>0</v>
      </c>
      <c r="I27" s="69">
        <v>-7.407407407407407E-2</v>
      </c>
      <c r="J27" s="69">
        <v>-0.12345679012345678</v>
      </c>
      <c r="K27" s="69">
        <v>-0.14634146341463417</v>
      </c>
      <c r="L27" s="23">
        <v>-8.536585365853655E-2</v>
      </c>
      <c r="M27" s="69">
        <v>-0.1785714285714286</v>
      </c>
      <c r="N27" s="69">
        <v>-0.12</v>
      </c>
      <c r="O27" s="69">
        <v>-9.8591549295774628E-2</v>
      </c>
      <c r="P27" s="69"/>
      <c r="Q27" s="69">
        <v>-0.11428571428571432</v>
      </c>
      <c r="R27" s="23">
        <v>-0.13</v>
      </c>
      <c r="S27" s="69">
        <v>-7.2463768115942018E-2</v>
      </c>
      <c r="T27" s="69">
        <v>-6.0606060606060552E-2</v>
      </c>
      <c r="U27" s="69">
        <v>-1.5625E-2</v>
      </c>
    </row>
    <row r="28" spans="1:22">
      <c r="A28" s="65" t="s">
        <v>255</v>
      </c>
      <c r="B28" s="167">
        <v>887</v>
      </c>
      <c r="C28" s="143">
        <v>218</v>
      </c>
      <c r="D28" s="143">
        <v>247</v>
      </c>
      <c r="E28" s="143">
        <v>214</v>
      </c>
      <c r="F28" s="66">
        <f>G28-E28-D28-C28</f>
        <v>224</v>
      </c>
      <c r="G28" s="167">
        <v>903</v>
      </c>
      <c r="H28" s="143">
        <v>190</v>
      </c>
      <c r="I28" s="143">
        <v>188</v>
      </c>
      <c r="J28" s="143">
        <v>184</v>
      </c>
      <c r="K28" s="66">
        <v>216</v>
      </c>
      <c r="L28" s="35">
        <v>778</v>
      </c>
      <c r="M28" s="143">
        <v>201</v>
      </c>
      <c r="N28" s="143">
        <v>203</v>
      </c>
      <c r="O28" s="143">
        <v>213</v>
      </c>
      <c r="P28" s="143">
        <v>617</v>
      </c>
      <c r="Q28" s="66">
        <v>210</v>
      </c>
      <c r="R28" s="35">
        <v>827</v>
      </c>
      <c r="S28" s="143">
        <v>181</v>
      </c>
      <c r="T28" s="143">
        <v>187</v>
      </c>
      <c r="U28" s="143">
        <v>203</v>
      </c>
      <c r="V28" s="270"/>
    </row>
    <row r="29" spans="1:22">
      <c r="A29" s="67" t="s">
        <v>7</v>
      </c>
      <c r="B29" s="23"/>
      <c r="C29" s="68"/>
      <c r="D29" s="68">
        <f>D28/C28-1</f>
        <v>0.1330275229357798</v>
      </c>
      <c r="E29" s="68">
        <f>E28/D28-1</f>
        <v>-0.1336032388663968</v>
      </c>
      <c r="F29" s="68">
        <f>F28/E28-1</f>
        <v>4.6728971962616717E-2</v>
      </c>
      <c r="G29" s="23"/>
      <c r="H29" s="68">
        <v>-0.1517857142857143</v>
      </c>
      <c r="I29" s="68">
        <v>-1.0526315789473717E-2</v>
      </c>
      <c r="J29" s="68">
        <v>-2.1276595744680882E-2</v>
      </c>
      <c r="K29" s="68">
        <v>0.17391304347826098</v>
      </c>
      <c r="L29" s="23"/>
      <c r="M29" s="68">
        <v>-6.944444444444442E-2</v>
      </c>
      <c r="N29" s="68">
        <v>9.9502487562188602E-3</v>
      </c>
      <c r="O29" s="68">
        <v>4.9261083743842304E-2</v>
      </c>
      <c r="P29" s="68"/>
      <c r="Q29" s="68">
        <v>-1.4084507042253502E-2</v>
      </c>
      <c r="R29" s="23"/>
      <c r="S29" s="68">
        <v>-0.13809523809523805</v>
      </c>
      <c r="T29" s="68">
        <v>3.3149171270718147E-2</v>
      </c>
      <c r="U29" s="68">
        <v>8.5561497326203106E-2</v>
      </c>
    </row>
    <row r="30" spans="1:22">
      <c r="A30" s="67" t="s">
        <v>8</v>
      </c>
      <c r="B30" s="23"/>
      <c r="C30" s="69"/>
      <c r="D30" s="69"/>
      <c r="E30" s="69"/>
      <c r="F30" s="69"/>
      <c r="G30" s="23">
        <v>1.8038331454340417E-2</v>
      </c>
      <c r="H30" s="69">
        <v>-0.12844036697247707</v>
      </c>
      <c r="I30" s="69">
        <v>-0.23886639676113364</v>
      </c>
      <c r="J30" s="69">
        <v>-0.14018691588785048</v>
      </c>
      <c r="K30" s="69">
        <v>-3.5714285714285698E-2</v>
      </c>
      <c r="L30" s="23">
        <v>-0.1384274640088593</v>
      </c>
      <c r="M30" s="69">
        <v>5.7894736842105221E-2</v>
      </c>
      <c r="N30" s="69">
        <v>7.9787234042553168E-2</v>
      </c>
      <c r="O30" s="69">
        <v>0.15760869565217384</v>
      </c>
      <c r="P30" s="69"/>
      <c r="Q30" s="69">
        <v>-2.777777777777779E-2</v>
      </c>
      <c r="R30" s="23">
        <v>6.2982005141388075E-2</v>
      </c>
      <c r="S30" s="69">
        <v>-9.9502487562189046E-2</v>
      </c>
      <c r="T30" s="69">
        <v>-7.8817733990147798E-2</v>
      </c>
      <c r="U30" s="69">
        <v>-4.6948356807511749E-2</v>
      </c>
    </row>
    <row r="31" spans="1:22">
      <c r="A31" s="65" t="s">
        <v>83</v>
      </c>
      <c r="B31" s="167">
        <v>18</v>
      </c>
      <c r="C31" s="66">
        <v>0</v>
      </c>
      <c r="D31" s="143">
        <v>1</v>
      </c>
      <c r="E31" s="143">
        <v>-1</v>
      </c>
      <c r="F31" s="66">
        <v>3</v>
      </c>
      <c r="G31" s="167">
        <v>3</v>
      </c>
      <c r="H31" s="143">
        <v>2</v>
      </c>
      <c r="I31" s="143">
        <v>-1</v>
      </c>
      <c r="J31" s="143">
        <v>2</v>
      </c>
      <c r="K31" s="143">
        <v>5</v>
      </c>
      <c r="L31" s="167">
        <v>8</v>
      </c>
      <c r="M31" s="66">
        <v>0</v>
      </c>
      <c r="N31" s="143">
        <v>15</v>
      </c>
      <c r="O31" s="143">
        <v>45</v>
      </c>
      <c r="P31" s="143">
        <v>60</v>
      </c>
      <c r="Q31" s="66">
        <v>197</v>
      </c>
      <c r="R31" s="167">
        <v>257</v>
      </c>
      <c r="S31" s="72">
        <v>0</v>
      </c>
      <c r="T31" s="72">
        <v>0</v>
      </c>
      <c r="U31" s="72">
        <v>282</v>
      </c>
      <c r="V31" s="270"/>
    </row>
    <row r="32" spans="1:22" ht="6.75" customHeight="1">
      <c r="B32" s="35"/>
      <c r="C32" s="3"/>
      <c r="D32" s="3"/>
      <c r="E32" s="3"/>
      <c r="F32" s="3"/>
      <c r="G32" s="35"/>
      <c r="H32" s="3"/>
      <c r="I32" s="3"/>
      <c r="J32" s="3"/>
      <c r="K32" s="3"/>
      <c r="L32" s="35"/>
      <c r="M32" s="3"/>
      <c r="N32" s="3"/>
      <c r="O32" s="3"/>
      <c r="P32" s="3"/>
      <c r="Q32" s="3"/>
      <c r="R32" s="35"/>
      <c r="S32" s="3"/>
      <c r="T32" s="3"/>
      <c r="U32" s="3"/>
    </row>
    <row r="33" spans="1:22">
      <c r="A33" s="65" t="s">
        <v>229</v>
      </c>
      <c r="B33" s="35">
        <v>176</v>
      </c>
      <c r="C33" s="66">
        <v>49</v>
      </c>
      <c r="D33" s="66">
        <v>45</v>
      </c>
      <c r="E33" s="66">
        <v>39</v>
      </c>
      <c r="F33" s="66">
        <f>G33-E33-D33-C33</f>
        <v>35</v>
      </c>
      <c r="G33" s="35">
        <v>168</v>
      </c>
      <c r="H33" s="66">
        <v>33</v>
      </c>
      <c r="I33" s="66">
        <v>29</v>
      </c>
      <c r="J33" s="66">
        <v>30</v>
      </c>
      <c r="K33" s="143">
        <v>19</v>
      </c>
      <c r="L33" s="35">
        <v>111</v>
      </c>
      <c r="M33" s="66">
        <v>25</v>
      </c>
      <c r="N33" s="66">
        <v>9</v>
      </c>
      <c r="O33" s="175">
        <v>-40</v>
      </c>
      <c r="P33" s="175">
        <v>-6</v>
      </c>
      <c r="Q33" s="175">
        <v>-190</v>
      </c>
      <c r="R33" s="167">
        <v>-196</v>
      </c>
      <c r="S33" s="66">
        <v>29</v>
      </c>
      <c r="T33" s="66">
        <v>27</v>
      </c>
      <c r="U33" s="175">
        <v>-275</v>
      </c>
      <c r="V33" s="270"/>
    </row>
    <row r="34" spans="1:22">
      <c r="A34" s="67" t="s">
        <v>7</v>
      </c>
      <c r="B34" s="23"/>
      <c r="C34" s="68"/>
      <c r="D34" s="68">
        <f>D33/C33-1</f>
        <v>-8.1632653061224469E-2</v>
      </c>
      <c r="E34" s="68">
        <f>E33/D33-1</f>
        <v>-0.1333333333333333</v>
      </c>
      <c r="F34" s="68">
        <f>F33/E33-1</f>
        <v>-0.10256410256410253</v>
      </c>
      <c r="G34" s="23"/>
      <c r="H34" s="68">
        <v>-5.7142857142857162E-2</v>
      </c>
      <c r="I34" s="68">
        <v>-0.12121212121212122</v>
      </c>
      <c r="J34" s="68">
        <v>3.4482758620689724E-2</v>
      </c>
      <c r="K34" s="68">
        <v>-0.3666666666666667</v>
      </c>
      <c r="L34" s="23"/>
      <c r="M34" s="68">
        <v>0.31578947368421062</v>
      </c>
      <c r="N34" s="68">
        <v>-0.64</v>
      </c>
      <c r="O34" s="81" t="s">
        <v>35</v>
      </c>
      <c r="P34" s="81"/>
      <c r="Q34" s="68">
        <v>3.75</v>
      </c>
      <c r="R34" s="23"/>
      <c r="S34" s="68">
        <v>-1.1526315789473685</v>
      </c>
      <c r="T34" s="68">
        <v>-6.8965517241379337E-2</v>
      </c>
      <c r="U34" s="81" t="s">
        <v>35</v>
      </c>
    </row>
    <row r="35" spans="1:22">
      <c r="A35" s="67" t="s">
        <v>8</v>
      </c>
      <c r="B35" s="23"/>
      <c r="C35" s="69"/>
      <c r="D35" s="69"/>
      <c r="E35" s="69"/>
      <c r="F35" s="69"/>
      <c r="G35" s="23">
        <v>-4.5454545454545414E-2</v>
      </c>
      <c r="H35" s="69">
        <v>-0.32653061224489799</v>
      </c>
      <c r="I35" s="69">
        <v>-0.35555555555555551</v>
      </c>
      <c r="J35" s="69">
        <v>-0.23076923076923073</v>
      </c>
      <c r="K35" s="69">
        <v>-0.45714285714285718</v>
      </c>
      <c r="L35" s="23">
        <v>-0.3392857142857143</v>
      </c>
      <c r="M35" s="69">
        <v>-0.24242424242424243</v>
      </c>
      <c r="N35" s="69">
        <v>-0.68965517241379315</v>
      </c>
      <c r="O35" s="81" t="s">
        <v>35</v>
      </c>
      <c r="P35" s="81"/>
      <c r="Q35" s="81" t="s">
        <v>35</v>
      </c>
      <c r="R35" s="88" t="s">
        <v>35</v>
      </c>
      <c r="S35" s="69">
        <v>0.15999999999999992</v>
      </c>
      <c r="T35" s="69">
        <v>2</v>
      </c>
      <c r="U35" s="69">
        <v>5.875</v>
      </c>
    </row>
    <row r="36" spans="1:22">
      <c r="A36" s="65" t="s">
        <v>341</v>
      </c>
      <c r="B36" s="35">
        <v>125</v>
      </c>
      <c r="C36" s="66">
        <v>36</v>
      </c>
      <c r="D36" s="66">
        <v>33</v>
      </c>
      <c r="E36" s="66">
        <v>27</v>
      </c>
      <c r="F36" s="66">
        <f>G36-E36-D36-C36</f>
        <v>31</v>
      </c>
      <c r="G36" s="35">
        <v>127</v>
      </c>
      <c r="H36" s="66">
        <v>24</v>
      </c>
      <c r="I36" s="66">
        <v>20</v>
      </c>
      <c r="J36" s="66">
        <v>20</v>
      </c>
      <c r="K36" s="143">
        <v>13</v>
      </c>
      <c r="L36" s="35">
        <v>77</v>
      </c>
      <c r="M36" s="66">
        <v>19</v>
      </c>
      <c r="N36" s="66">
        <v>5</v>
      </c>
      <c r="O36" s="175">
        <v>-32</v>
      </c>
      <c r="P36" s="175">
        <v>-8</v>
      </c>
      <c r="Q36" s="175">
        <v>-149</v>
      </c>
      <c r="R36" s="167">
        <v>-157</v>
      </c>
      <c r="S36" s="66">
        <v>22</v>
      </c>
      <c r="T36" s="66">
        <v>21</v>
      </c>
      <c r="U36" s="175">
        <v>-305</v>
      </c>
      <c r="V36" s="270"/>
    </row>
    <row r="37" spans="1:22">
      <c r="A37" s="67" t="s">
        <v>7</v>
      </c>
      <c r="B37" s="23"/>
      <c r="C37" s="68"/>
      <c r="D37" s="68">
        <f>D36/C36-1</f>
        <v>-8.333333333333337E-2</v>
      </c>
      <c r="E37" s="68">
        <f>E36/D36-1</f>
        <v>-0.18181818181818177</v>
      </c>
      <c r="F37" s="68">
        <f>F36/E36-1</f>
        <v>0.14814814814814814</v>
      </c>
      <c r="G37" s="23"/>
      <c r="H37" s="68">
        <v>-0.22580645161290325</v>
      </c>
      <c r="I37" s="68">
        <v>-0.16666666666666663</v>
      </c>
      <c r="J37" s="68">
        <v>0</v>
      </c>
      <c r="K37" s="68">
        <v>-0.35</v>
      </c>
      <c r="L37" s="23"/>
      <c r="M37" s="68">
        <v>0.46153846153846145</v>
      </c>
      <c r="N37" s="68">
        <v>-0.73684210526315796</v>
      </c>
      <c r="O37" s="81" t="s">
        <v>35</v>
      </c>
      <c r="P37" s="81"/>
      <c r="Q37" s="68">
        <v>3.65625</v>
      </c>
      <c r="R37" s="23"/>
      <c r="S37" s="68">
        <v>-1.1476510067114094</v>
      </c>
      <c r="T37" s="68">
        <v>-4.5454545454545414E-2</v>
      </c>
      <c r="U37" s="81" t="s">
        <v>35</v>
      </c>
    </row>
    <row r="38" spans="1:22">
      <c r="A38" s="67" t="s">
        <v>8</v>
      </c>
      <c r="B38" s="23"/>
      <c r="C38" s="69"/>
      <c r="D38" s="69"/>
      <c r="E38" s="69"/>
      <c r="F38" s="69"/>
      <c r="G38" s="23">
        <v>1.6000000000000014E-2</v>
      </c>
      <c r="H38" s="69">
        <v>-0.33333333333333337</v>
      </c>
      <c r="I38" s="69">
        <v>-0.39393939393939392</v>
      </c>
      <c r="J38" s="69">
        <v>-0.2592592592592593</v>
      </c>
      <c r="K38" s="69">
        <v>-0.58064516129032251</v>
      </c>
      <c r="L38" s="23">
        <v>-0.39370078740157477</v>
      </c>
      <c r="M38" s="69">
        <v>-0.20833333333333337</v>
      </c>
      <c r="N38" s="69">
        <v>-0.75</v>
      </c>
      <c r="O38" s="81" t="s">
        <v>35</v>
      </c>
      <c r="P38" s="81"/>
      <c r="Q38" s="81" t="s">
        <v>35</v>
      </c>
      <c r="R38" s="88" t="s">
        <v>35</v>
      </c>
      <c r="S38" s="69">
        <v>0.15789473684210531</v>
      </c>
      <c r="T38" s="69">
        <v>3.2</v>
      </c>
      <c r="U38" s="69">
        <v>8.53125</v>
      </c>
    </row>
    <row r="39" spans="1:22" ht="25.5" customHeight="1">
      <c r="A39" s="85" t="s">
        <v>342</v>
      </c>
      <c r="B39" s="35">
        <f>B36+(B31*0.77)</f>
        <v>138.86000000000001</v>
      </c>
      <c r="C39" s="66">
        <f t="shared" ref="C39:E39" si="0">C36+(C31*0.77)</f>
        <v>36</v>
      </c>
      <c r="D39" s="66">
        <f t="shared" si="0"/>
        <v>33.770000000000003</v>
      </c>
      <c r="E39" s="66">
        <f t="shared" si="0"/>
        <v>26.23</v>
      </c>
      <c r="F39" s="66">
        <f>G39-E39-D39-C39</f>
        <v>33.31</v>
      </c>
      <c r="G39" s="35">
        <v>129.31</v>
      </c>
      <c r="H39" s="66">
        <v>25.54</v>
      </c>
      <c r="I39" s="66">
        <v>19.23</v>
      </c>
      <c r="J39" s="66">
        <v>21.54</v>
      </c>
      <c r="K39" s="143">
        <v>16.850000000000001</v>
      </c>
      <c r="L39" s="35">
        <v>83.16</v>
      </c>
      <c r="M39" s="66">
        <v>19</v>
      </c>
      <c r="N39" s="66">
        <v>16.55</v>
      </c>
      <c r="O39" s="175">
        <v>2.6499999999999986</v>
      </c>
      <c r="P39" s="143">
        <v>38.200000000000003</v>
      </c>
      <c r="Q39" s="175">
        <v>2.6900000000000119</v>
      </c>
      <c r="R39" s="35">
        <v>40.890000000000015</v>
      </c>
      <c r="S39" s="66">
        <v>22</v>
      </c>
      <c r="T39" s="66">
        <v>21</v>
      </c>
      <c r="U39" s="175">
        <v>-23</v>
      </c>
      <c r="V39" s="270"/>
    </row>
    <row r="40" spans="1:22" ht="11.25" customHeight="1">
      <c r="A40" s="67" t="s">
        <v>7</v>
      </c>
      <c r="B40" s="23"/>
      <c r="C40" s="68"/>
      <c r="D40" s="68">
        <f>D39/C39-1</f>
        <v>-6.1944444444444358E-2</v>
      </c>
      <c r="E40" s="68">
        <f>E39/D39-1</f>
        <v>-0.22327509623926567</v>
      </c>
      <c r="F40" s="68">
        <f>F39/E39-1</f>
        <v>0.26991993900114375</v>
      </c>
      <c r="G40" s="23"/>
      <c r="H40" s="68"/>
      <c r="I40" s="68">
        <v>-0.24706342991386054</v>
      </c>
      <c r="J40" s="68">
        <v>0.12012480499219969</v>
      </c>
      <c r="K40" s="68">
        <v>-0.21773444753946136</v>
      </c>
      <c r="L40" s="23"/>
      <c r="M40" s="68">
        <v>0.12759643916913932</v>
      </c>
      <c r="N40" s="68">
        <v>-0.12894736842105259</v>
      </c>
      <c r="O40" s="68">
        <v>-0.83987915407854996</v>
      </c>
      <c r="P40" s="68"/>
      <c r="Q40" s="81" t="s">
        <v>35</v>
      </c>
      <c r="R40" s="23"/>
      <c r="S40" s="68">
        <v>7.1784386617100004</v>
      </c>
      <c r="T40" s="68">
        <v>-4.5454545454545414E-2</v>
      </c>
      <c r="U40" s="81" t="s">
        <v>35</v>
      </c>
    </row>
    <row r="41" spans="1:22" ht="12.75" customHeight="1">
      <c r="A41" s="67" t="s">
        <v>8</v>
      </c>
      <c r="B41" s="23"/>
      <c r="C41" s="69"/>
      <c r="D41" s="69"/>
      <c r="E41" s="69"/>
      <c r="F41" s="69"/>
      <c r="G41" s="23">
        <v>-6.8774305055451568E-2</v>
      </c>
      <c r="H41" s="69"/>
      <c r="I41" s="69"/>
      <c r="J41" s="69"/>
      <c r="K41" s="69"/>
      <c r="L41" s="23">
        <v>-0.35689428505142684</v>
      </c>
      <c r="M41" s="69">
        <v>-0.25606891151135469</v>
      </c>
      <c r="N41" s="69">
        <v>-0.13936557462298493</v>
      </c>
      <c r="O41" s="69">
        <v>-0.87697307335190344</v>
      </c>
      <c r="P41" s="69"/>
      <c r="Q41" s="69">
        <v>-0.8403560830860527</v>
      </c>
      <c r="R41" s="23">
        <v>-0.50829725829725803</v>
      </c>
      <c r="S41" s="69">
        <v>0.15789473684210531</v>
      </c>
      <c r="T41" s="69">
        <v>0.26888217522658597</v>
      </c>
      <c r="U41" s="81" t="s">
        <v>35</v>
      </c>
    </row>
    <row r="42" spans="1:22">
      <c r="A42" s="65" t="s">
        <v>222</v>
      </c>
      <c r="B42" s="35">
        <f>B22+B33</f>
        <v>313</v>
      </c>
      <c r="C42" s="73">
        <f>C22+C33</f>
        <v>82</v>
      </c>
      <c r="D42" s="73">
        <f>D22+D33</f>
        <v>78</v>
      </c>
      <c r="E42" s="73">
        <f>E22+E33</f>
        <v>73</v>
      </c>
      <c r="F42" s="66">
        <f>G42-E42-D42-C42</f>
        <v>70</v>
      </c>
      <c r="G42" s="35">
        <v>303</v>
      </c>
      <c r="H42" s="73">
        <v>76</v>
      </c>
      <c r="I42" s="73">
        <v>74</v>
      </c>
      <c r="J42" s="73">
        <v>76</v>
      </c>
      <c r="K42" s="143">
        <v>79</v>
      </c>
      <c r="L42" s="35">
        <v>305</v>
      </c>
      <c r="M42" s="73">
        <v>71</v>
      </c>
      <c r="N42" s="73">
        <v>55</v>
      </c>
      <c r="O42" s="73">
        <v>7</v>
      </c>
      <c r="P42" s="73">
        <v>133</v>
      </c>
      <c r="Q42" s="175">
        <v>-139</v>
      </c>
      <c r="R42" s="167">
        <v>-6</v>
      </c>
      <c r="S42" s="73">
        <v>72</v>
      </c>
      <c r="T42" s="73">
        <v>65</v>
      </c>
      <c r="U42" s="175">
        <v>-233</v>
      </c>
      <c r="V42" s="270"/>
    </row>
    <row r="43" spans="1:22" ht="11.25" customHeight="1">
      <c r="A43" s="67" t="s">
        <v>7</v>
      </c>
      <c r="B43" s="23"/>
      <c r="C43" s="68"/>
      <c r="D43" s="68">
        <f>D42/C42-1</f>
        <v>-4.8780487804878092E-2</v>
      </c>
      <c r="E43" s="68">
        <f>E42/D42-1</f>
        <v>-6.4102564102564097E-2</v>
      </c>
      <c r="F43" s="68">
        <f>F42/E42-1</f>
        <v>-4.1095890410958957E-2</v>
      </c>
      <c r="G43" s="23"/>
      <c r="H43" s="68">
        <v>8.5714285714285632E-2</v>
      </c>
      <c r="I43" s="68">
        <v>-2.6315789473684181E-2</v>
      </c>
      <c r="J43" s="68">
        <v>2.7027027027026973E-2</v>
      </c>
      <c r="K43" s="68">
        <v>3.9473684210526327E-2</v>
      </c>
      <c r="L43" s="23"/>
      <c r="M43" s="68">
        <v>-0.10126582278481011</v>
      </c>
      <c r="N43" s="68">
        <v>-0.22535211267605637</v>
      </c>
      <c r="O43" s="68">
        <v>-0.8727272727272728</v>
      </c>
      <c r="P43" s="68"/>
      <c r="Q43" s="81" t="s">
        <v>35</v>
      </c>
      <c r="R43" s="23"/>
      <c r="S43" s="68">
        <v>-1.5179856115107913</v>
      </c>
      <c r="T43" s="68">
        <v>-9.722222222222221E-2</v>
      </c>
      <c r="U43" s="81" t="s">
        <v>35</v>
      </c>
    </row>
    <row r="44" spans="1:22" ht="11.25" customHeight="1">
      <c r="A44" s="67" t="s">
        <v>8</v>
      </c>
      <c r="B44" s="23"/>
      <c r="C44" s="69"/>
      <c r="D44" s="69"/>
      <c r="E44" s="69"/>
      <c r="F44" s="69"/>
      <c r="G44" s="23">
        <v>-3.1948881789137351E-2</v>
      </c>
      <c r="H44" s="69">
        <v>-7.3170731707317027E-2</v>
      </c>
      <c r="I44" s="69">
        <v>-5.1282051282051322E-2</v>
      </c>
      <c r="J44" s="69">
        <v>4.1095890410958846E-2</v>
      </c>
      <c r="K44" s="69">
        <v>0.12857142857142856</v>
      </c>
      <c r="L44" s="23">
        <v>6.6006600660066805E-3</v>
      </c>
      <c r="M44" s="69">
        <v>-6.5789473684210509E-2</v>
      </c>
      <c r="N44" s="69">
        <v>-0.2567567567567568</v>
      </c>
      <c r="O44" s="69">
        <v>-0.90789473684210531</v>
      </c>
      <c r="P44" s="69"/>
      <c r="Q44" s="81" t="s">
        <v>35</v>
      </c>
      <c r="R44" s="23">
        <v>-1.019672131147541</v>
      </c>
      <c r="S44" s="69">
        <v>1.4084507042253502E-2</v>
      </c>
      <c r="T44" s="69">
        <v>0.18181818181818188</v>
      </c>
      <c r="U44" s="81" t="s">
        <v>35</v>
      </c>
    </row>
    <row r="45" spans="1:22" ht="22.5" customHeight="1">
      <c r="A45" s="85" t="s">
        <v>234</v>
      </c>
      <c r="B45" s="35">
        <f>B42+B31</f>
        <v>331</v>
      </c>
      <c r="C45" s="73">
        <f>C42</f>
        <v>82</v>
      </c>
      <c r="D45" s="73">
        <f t="shared" ref="D45:E45" si="1">D42+D31</f>
        <v>79</v>
      </c>
      <c r="E45" s="73">
        <f t="shared" si="1"/>
        <v>72</v>
      </c>
      <c r="F45" s="143">
        <f>G45-E45-D45-C45</f>
        <v>73</v>
      </c>
      <c r="G45" s="35">
        <v>306</v>
      </c>
      <c r="H45" s="73">
        <v>78</v>
      </c>
      <c r="I45" s="73">
        <v>73</v>
      </c>
      <c r="J45" s="73">
        <v>78</v>
      </c>
      <c r="K45" s="143">
        <v>84</v>
      </c>
      <c r="L45" s="35">
        <v>313</v>
      </c>
      <c r="M45" s="73">
        <v>71</v>
      </c>
      <c r="N45" s="73">
        <v>70</v>
      </c>
      <c r="O45" s="73">
        <v>52</v>
      </c>
      <c r="P45" s="73">
        <v>193</v>
      </c>
      <c r="Q45" s="175">
        <v>58</v>
      </c>
      <c r="R45" s="35">
        <v>251</v>
      </c>
      <c r="S45" s="73">
        <v>72</v>
      </c>
      <c r="T45" s="73">
        <v>65</v>
      </c>
      <c r="U45" s="73">
        <v>49</v>
      </c>
      <c r="V45" s="270"/>
    </row>
    <row r="46" spans="1:22" ht="10.5" customHeight="1">
      <c r="A46" s="78" t="s">
        <v>7</v>
      </c>
      <c r="B46" s="23"/>
      <c r="C46" s="68"/>
      <c r="D46" s="68">
        <f>D45/C45-1</f>
        <v>-3.6585365853658569E-2</v>
      </c>
      <c r="E46" s="68">
        <f>E45/D45-1</f>
        <v>-8.8607594936708889E-2</v>
      </c>
      <c r="F46" s="68">
        <f>F45/E45-1</f>
        <v>1.388888888888884E-2</v>
      </c>
      <c r="G46" s="23"/>
      <c r="H46" s="68">
        <v>6.8493150684931559E-2</v>
      </c>
      <c r="I46" s="68">
        <v>-6.4102564102564097E-2</v>
      </c>
      <c r="J46" s="68">
        <v>6.8493150684931559E-2</v>
      </c>
      <c r="K46" s="68">
        <v>7.6923076923076872E-2</v>
      </c>
      <c r="L46" s="23"/>
      <c r="M46" s="68">
        <v>-0.15476190476190477</v>
      </c>
      <c r="N46" s="68">
        <v>-1.4084507042253502E-2</v>
      </c>
      <c r="O46" s="68">
        <v>-0.25714285714285712</v>
      </c>
      <c r="P46" s="68"/>
      <c r="Q46" s="68">
        <v>0.11538461538461542</v>
      </c>
      <c r="R46" s="23"/>
      <c r="S46" s="68">
        <v>0.24137931034482762</v>
      </c>
      <c r="T46" s="68">
        <v>-9.722222222222221E-2</v>
      </c>
      <c r="U46" s="68">
        <v>-0.24615384615384617</v>
      </c>
    </row>
    <row r="47" spans="1:22" ht="11.25" customHeight="1">
      <c r="A47" s="78" t="s">
        <v>8</v>
      </c>
      <c r="B47" s="23"/>
      <c r="C47" s="69"/>
      <c r="D47" s="69"/>
      <c r="E47" s="69"/>
      <c r="F47" s="69"/>
      <c r="G47" s="23">
        <v>-7.5528700906344448E-2</v>
      </c>
      <c r="H47" s="69">
        <v>-4.8780487804878092E-2</v>
      </c>
      <c r="I47" s="69">
        <v>-7.5949367088607556E-2</v>
      </c>
      <c r="J47" s="69">
        <v>8.3333333333333259E-2</v>
      </c>
      <c r="K47" s="69">
        <v>0.15068493150684925</v>
      </c>
      <c r="L47" s="23">
        <v>2.2875816993463971E-2</v>
      </c>
      <c r="M47" s="69">
        <v>-8.9743589743589758E-2</v>
      </c>
      <c r="N47" s="69">
        <v>-4.1095890410958957E-2</v>
      </c>
      <c r="O47" s="69">
        <v>-0.33333333333333337</v>
      </c>
      <c r="P47" s="69"/>
      <c r="Q47" s="69">
        <v>-0.30952380952380953</v>
      </c>
      <c r="R47" s="23">
        <v>-0.19808306709265178</v>
      </c>
      <c r="S47" s="69">
        <v>1.4084507042253502E-2</v>
      </c>
      <c r="T47" s="69">
        <v>-7.1428571428571397E-2</v>
      </c>
      <c r="U47" s="69">
        <v>-5.7692307692307709E-2</v>
      </c>
    </row>
    <row r="48" spans="1:22">
      <c r="A48" s="38" t="s">
        <v>64</v>
      </c>
      <c r="B48" s="39"/>
      <c r="C48" s="47"/>
      <c r="D48" s="47"/>
      <c r="E48" s="47"/>
      <c r="F48" s="47"/>
      <c r="G48" s="39"/>
      <c r="H48" s="47"/>
      <c r="I48" s="47"/>
      <c r="J48" s="47"/>
      <c r="K48" s="47"/>
      <c r="L48" s="39"/>
      <c r="M48" s="47"/>
      <c r="N48" s="47"/>
      <c r="O48" s="47"/>
      <c r="P48" s="47"/>
      <c r="Q48" s="47"/>
      <c r="R48" s="39"/>
      <c r="S48" s="47"/>
      <c r="T48" s="47"/>
      <c r="U48" s="47"/>
    </row>
    <row r="49" spans="1:22">
      <c r="A49" s="65" t="s">
        <v>12</v>
      </c>
      <c r="B49" s="35">
        <v>269</v>
      </c>
      <c r="C49" s="66">
        <v>52</v>
      </c>
      <c r="D49" s="66">
        <v>69</v>
      </c>
      <c r="E49" s="66">
        <v>74</v>
      </c>
      <c r="F49" s="66">
        <f>G49-E49-D49-C49</f>
        <v>82</v>
      </c>
      <c r="G49" s="35">
        <v>277</v>
      </c>
      <c r="H49" s="66">
        <v>67</v>
      </c>
      <c r="I49" s="66">
        <v>54</v>
      </c>
      <c r="J49" s="66">
        <v>73</v>
      </c>
      <c r="K49" s="143">
        <v>106</v>
      </c>
      <c r="L49" s="35">
        <v>300</v>
      </c>
      <c r="M49" s="66">
        <v>56</v>
      </c>
      <c r="N49" s="66">
        <v>48</v>
      </c>
      <c r="O49" s="66">
        <v>64</v>
      </c>
      <c r="P49" s="66"/>
      <c r="Q49" s="66">
        <v>87</v>
      </c>
      <c r="R49" s="35">
        <v>255</v>
      </c>
      <c r="S49" s="66">
        <v>60</v>
      </c>
      <c r="T49" s="66">
        <v>48</v>
      </c>
      <c r="U49" s="66">
        <v>47</v>
      </c>
      <c r="V49" s="270"/>
    </row>
    <row r="50" spans="1:22" ht="10.5" customHeight="1">
      <c r="A50" s="78" t="s">
        <v>7</v>
      </c>
      <c r="B50" s="23"/>
      <c r="C50" s="68"/>
      <c r="D50" s="68">
        <f>D49/C49-1</f>
        <v>0.32692307692307687</v>
      </c>
      <c r="E50" s="68">
        <f>E49/D49-1</f>
        <v>7.2463768115942129E-2</v>
      </c>
      <c r="F50" s="68">
        <f>F49/E49-1</f>
        <v>0.10810810810810811</v>
      </c>
      <c r="G50" s="23"/>
      <c r="H50" s="68">
        <v>-0.18292682926829273</v>
      </c>
      <c r="I50" s="68">
        <v>-0.19402985074626866</v>
      </c>
      <c r="J50" s="68">
        <v>0.35185185185185186</v>
      </c>
      <c r="K50" s="68">
        <v>0.45205479452054798</v>
      </c>
      <c r="L50" s="23"/>
      <c r="M50" s="68">
        <v>-0.47169811320754718</v>
      </c>
      <c r="N50" s="68">
        <v>-0.1428571428571429</v>
      </c>
      <c r="O50" s="68">
        <v>0.33333333333333326</v>
      </c>
      <c r="P50" s="68"/>
      <c r="Q50" s="68">
        <v>0.359375</v>
      </c>
      <c r="R50" s="23"/>
      <c r="S50" s="68">
        <v>-0.31034482758620685</v>
      </c>
      <c r="T50" s="68">
        <v>-0.19999999999999996</v>
      </c>
      <c r="U50" s="68">
        <v>-2.083333333333337E-2</v>
      </c>
    </row>
    <row r="51" spans="1:22" ht="10.5" customHeight="1">
      <c r="A51" s="80" t="s">
        <v>8</v>
      </c>
      <c r="B51" s="23"/>
      <c r="C51" s="69"/>
      <c r="D51" s="69"/>
      <c r="E51" s="69"/>
      <c r="F51" s="69"/>
      <c r="G51" s="23">
        <v>2.9739776951672958E-2</v>
      </c>
      <c r="H51" s="69">
        <v>0.28846153846153855</v>
      </c>
      <c r="I51" s="69">
        <v>-0.21739130434782605</v>
      </c>
      <c r="J51" s="69">
        <v>-1.3513513513513487E-2</v>
      </c>
      <c r="K51" s="69">
        <v>0.29268292682926833</v>
      </c>
      <c r="L51" s="23">
        <v>8.3032490974729312E-2</v>
      </c>
      <c r="M51" s="69">
        <v>-0.16417910447761197</v>
      </c>
      <c r="N51" s="69">
        <v>-0.11111111111111116</v>
      </c>
      <c r="O51" s="69">
        <v>-0.12328767123287676</v>
      </c>
      <c r="P51" s="69"/>
      <c r="Q51" s="69">
        <v>-0.17924528301886788</v>
      </c>
      <c r="R51" s="23">
        <v>-0.15000000000000002</v>
      </c>
      <c r="S51" s="69">
        <v>7.1428571428571397E-2</v>
      </c>
      <c r="T51" s="69">
        <v>0</v>
      </c>
      <c r="U51" s="69">
        <v>-0.265625</v>
      </c>
    </row>
    <row r="52" spans="1:22">
      <c r="A52" s="65" t="s">
        <v>57</v>
      </c>
      <c r="B52" s="35">
        <f>56+39+25</f>
        <v>120</v>
      </c>
      <c r="C52" s="66">
        <f>7+13+9</f>
        <v>29</v>
      </c>
      <c r="D52" s="66">
        <f>14+13+19</f>
        <v>46</v>
      </c>
      <c r="E52" s="66">
        <f>19+7+5</f>
        <v>31</v>
      </c>
      <c r="F52" s="66">
        <f>G52-E52-D52-C52</f>
        <v>36</v>
      </c>
      <c r="G52" s="35">
        <v>142</v>
      </c>
      <c r="H52" s="66">
        <v>31</v>
      </c>
      <c r="I52" s="66">
        <v>44</v>
      </c>
      <c r="J52" s="66">
        <v>27</v>
      </c>
      <c r="K52" s="143">
        <v>25</v>
      </c>
      <c r="L52" s="35">
        <v>127</v>
      </c>
      <c r="M52" s="66">
        <v>33</v>
      </c>
      <c r="N52" s="66">
        <v>34</v>
      </c>
      <c r="O52" s="66">
        <v>40</v>
      </c>
      <c r="P52" s="66"/>
      <c r="Q52" s="66">
        <v>21</v>
      </c>
      <c r="R52" s="35">
        <v>128</v>
      </c>
      <c r="S52" s="66">
        <v>34</v>
      </c>
      <c r="T52" s="66">
        <v>33</v>
      </c>
      <c r="U52" s="66">
        <v>28</v>
      </c>
      <c r="V52" s="270"/>
    </row>
    <row r="53" spans="1:22" ht="10.5" customHeight="1">
      <c r="A53" s="67" t="s">
        <v>7</v>
      </c>
      <c r="B53" s="23"/>
      <c r="C53" s="68"/>
      <c r="D53" s="68">
        <f>D52/C52-1</f>
        <v>0.5862068965517242</v>
      </c>
      <c r="E53" s="68">
        <f>E52/D52-1</f>
        <v>-0.32608695652173914</v>
      </c>
      <c r="F53" s="68">
        <f>F52/E52-1</f>
        <v>0.16129032258064524</v>
      </c>
      <c r="G53" s="23"/>
      <c r="H53" s="68">
        <v>-0.13888888888888884</v>
      </c>
      <c r="I53" s="68">
        <v>0.41935483870967749</v>
      </c>
      <c r="J53" s="68">
        <v>-0.38636363636363635</v>
      </c>
      <c r="K53" s="68">
        <v>-7.407407407407407E-2</v>
      </c>
      <c r="L53" s="23"/>
      <c r="M53" s="68">
        <v>0.32000000000000006</v>
      </c>
      <c r="N53" s="68">
        <v>3.0303030303030276E-2</v>
      </c>
      <c r="O53" s="68">
        <v>0.17647058823529416</v>
      </c>
      <c r="P53" s="68"/>
      <c r="Q53" s="68">
        <v>-0.47499999999999998</v>
      </c>
      <c r="R53" s="23"/>
      <c r="S53" s="68">
        <v>0.61904761904761907</v>
      </c>
      <c r="T53" s="68">
        <v>-2.9411764705882359E-2</v>
      </c>
      <c r="U53" s="68">
        <v>-0.15151515151515149</v>
      </c>
    </row>
    <row r="54" spans="1:22" ht="9.75" customHeight="1">
      <c r="A54" s="67" t="s">
        <v>8</v>
      </c>
      <c r="B54" s="23"/>
      <c r="C54" s="69"/>
      <c r="D54" s="69"/>
      <c r="E54" s="69"/>
      <c r="F54" s="69"/>
      <c r="G54" s="23">
        <v>0.18333333333333335</v>
      </c>
      <c r="H54" s="69">
        <v>6.8965517241379226E-2</v>
      </c>
      <c r="I54" s="69">
        <v>-4.3478260869565188E-2</v>
      </c>
      <c r="J54" s="69">
        <v>-0.12903225806451613</v>
      </c>
      <c r="K54" s="69">
        <v>-0.30555555555555558</v>
      </c>
      <c r="L54" s="23">
        <v>-0.10563380281690138</v>
      </c>
      <c r="M54" s="69">
        <v>6.4516129032258007E-2</v>
      </c>
      <c r="N54" s="69">
        <v>-0.22727272727272729</v>
      </c>
      <c r="O54" s="69">
        <v>0.4814814814814814</v>
      </c>
      <c r="P54" s="69"/>
      <c r="Q54" s="69">
        <v>-0.16000000000000003</v>
      </c>
      <c r="R54" s="23">
        <v>7.8740157480314821E-3</v>
      </c>
      <c r="S54" s="69">
        <v>3.0303030303030276E-2</v>
      </c>
      <c r="T54" s="69">
        <v>-2.9411764705882359E-2</v>
      </c>
      <c r="U54" s="69">
        <v>-0.30000000000000004</v>
      </c>
    </row>
    <row r="55" spans="1:22" ht="14.25">
      <c r="A55" s="65" t="s">
        <v>56</v>
      </c>
      <c r="B55" s="35">
        <f>B52-1</f>
        <v>119</v>
      </c>
      <c r="C55" s="66">
        <f>C52</f>
        <v>29</v>
      </c>
      <c r="D55" s="66">
        <f>D52</f>
        <v>46</v>
      </c>
      <c r="E55" s="66">
        <f>E52-2</f>
        <v>29</v>
      </c>
      <c r="F55" s="66">
        <f>G55-E55-D55-C55</f>
        <v>35</v>
      </c>
      <c r="G55" s="35">
        <v>139</v>
      </c>
      <c r="H55" s="66">
        <v>31</v>
      </c>
      <c r="I55" s="66">
        <v>44</v>
      </c>
      <c r="J55" s="66">
        <v>26</v>
      </c>
      <c r="K55" s="143">
        <v>25</v>
      </c>
      <c r="L55" s="35">
        <v>126</v>
      </c>
      <c r="M55" s="66">
        <v>33</v>
      </c>
      <c r="N55" s="66">
        <v>34</v>
      </c>
      <c r="O55" s="66">
        <v>40</v>
      </c>
      <c r="P55" s="66"/>
      <c r="Q55" s="66">
        <v>21</v>
      </c>
      <c r="R55" s="35">
        <v>128</v>
      </c>
      <c r="S55" s="66">
        <v>34</v>
      </c>
      <c r="T55" s="66">
        <v>33</v>
      </c>
      <c r="U55" s="66">
        <v>28</v>
      </c>
      <c r="V55" s="270"/>
    </row>
    <row r="56" spans="1:22">
      <c r="A56" s="67" t="s">
        <v>7</v>
      </c>
      <c r="B56" s="23"/>
      <c r="C56" s="68"/>
      <c r="D56" s="68">
        <f>D55/C55-1</f>
        <v>0.5862068965517242</v>
      </c>
      <c r="E56" s="68">
        <f>E55/D55-1</f>
        <v>-0.36956521739130432</v>
      </c>
      <c r="F56" s="68">
        <f>F55/E55-1</f>
        <v>0.2068965517241379</v>
      </c>
      <c r="G56" s="23"/>
      <c r="H56" s="68">
        <v>-0.11428571428571432</v>
      </c>
      <c r="I56" s="68">
        <v>0.41935483870967749</v>
      </c>
      <c r="J56" s="68">
        <v>-0.40909090909090906</v>
      </c>
      <c r="K56" s="68">
        <v>-3.8461538461538436E-2</v>
      </c>
      <c r="L56" s="23"/>
      <c r="M56" s="68">
        <v>0.32000000000000006</v>
      </c>
      <c r="N56" s="68">
        <v>3.0303030303030276E-2</v>
      </c>
      <c r="O56" s="68">
        <v>0.17647058823529416</v>
      </c>
      <c r="P56" s="68"/>
      <c r="Q56" s="68">
        <v>-0.47499999999999998</v>
      </c>
      <c r="R56" s="23"/>
      <c r="S56" s="68">
        <v>0.61904761904761907</v>
      </c>
      <c r="T56" s="68">
        <v>-2.9411764705882359E-2</v>
      </c>
      <c r="U56" s="68">
        <v>-0.15151515151515149</v>
      </c>
    </row>
    <row r="57" spans="1:22">
      <c r="A57" s="67" t="s">
        <v>8</v>
      </c>
      <c r="B57" s="23"/>
      <c r="C57" s="69"/>
      <c r="D57" s="69"/>
      <c r="E57" s="69"/>
      <c r="F57" s="69"/>
      <c r="G57" s="23">
        <v>0.16806722689075637</v>
      </c>
      <c r="H57" s="69">
        <v>6.8965517241379226E-2</v>
      </c>
      <c r="I57" s="69">
        <v>-4.3478260869565188E-2</v>
      </c>
      <c r="J57" s="69">
        <v>-0.10344827586206895</v>
      </c>
      <c r="K57" s="69">
        <v>-0.2857142857142857</v>
      </c>
      <c r="L57" s="23">
        <v>-9.3525179856115082E-2</v>
      </c>
      <c r="M57" s="69">
        <v>6.4516129032258007E-2</v>
      </c>
      <c r="N57" s="69">
        <v>-0.22727272727272729</v>
      </c>
      <c r="O57" s="69">
        <v>0.53846153846153855</v>
      </c>
      <c r="P57" s="69"/>
      <c r="Q57" s="69">
        <v>-0.16000000000000003</v>
      </c>
      <c r="R57" s="23">
        <v>1.5873015873015817E-2</v>
      </c>
      <c r="S57" s="69">
        <v>3.0303030303030276E-2</v>
      </c>
      <c r="T57" s="69">
        <v>-2.9411764705882359E-2</v>
      </c>
      <c r="U57" s="69">
        <v>-0.30000000000000004</v>
      </c>
    </row>
    <row r="58" spans="1:22">
      <c r="A58" s="65" t="s">
        <v>223</v>
      </c>
      <c r="B58" s="60" t="s">
        <v>125</v>
      </c>
      <c r="C58" s="66">
        <v>0</v>
      </c>
      <c r="D58" s="66">
        <v>0</v>
      </c>
      <c r="E58" s="66">
        <v>0</v>
      </c>
      <c r="F58" s="66">
        <v>0</v>
      </c>
      <c r="G58" s="60" t="s">
        <v>125</v>
      </c>
      <c r="H58" s="66">
        <v>9</v>
      </c>
      <c r="I58" s="66">
        <v>9</v>
      </c>
      <c r="J58" s="66">
        <v>9</v>
      </c>
      <c r="K58" s="143">
        <v>9</v>
      </c>
      <c r="L58" s="35">
        <v>36</v>
      </c>
      <c r="M58" s="66">
        <v>8</v>
      </c>
      <c r="N58" s="66">
        <v>8</v>
      </c>
      <c r="O58" s="66">
        <v>8</v>
      </c>
      <c r="P58" s="66"/>
      <c r="Q58" s="66">
        <v>8</v>
      </c>
      <c r="R58" s="35">
        <v>32</v>
      </c>
      <c r="S58" s="66">
        <v>8</v>
      </c>
      <c r="T58" s="66">
        <v>8</v>
      </c>
      <c r="U58" s="66">
        <v>7</v>
      </c>
      <c r="V58" s="270"/>
    </row>
    <row r="59" spans="1:22" ht="7.5" customHeight="1">
      <c r="A59" s="65"/>
      <c r="B59" s="23"/>
      <c r="C59" s="69"/>
      <c r="D59" s="69"/>
      <c r="E59" s="69"/>
      <c r="F59" s="69"/>
      <c r="G59" s="23"/>
      <c r="H59" s="66"/>
      <c r="I59" s="66"/>
      <c r="J59" s="66"/>
      <c r="K59" s="143"/>
      <c r="L59" s="35"/>
      <c r="M59" s="66"/>
      <c r="N59" s="66"/>
      <c r="O59" s="66"/>
      <c r="P59" s="66"/>
      <c r="Q59" s="66"/>
      <c r="R59" s="35"/>
      <c r="S59" s="66"/>
      <c r="T59" s="66"/>
      <c r="U59" s="66"/>
    </row>
    <row r="60" spans="1:22">
      <c r="A60" s="65" t="s">
        <v>55</v>
      </c>
      <c r="B60" s="35">
        <f>B49-B55</f>
        <v>150</v>
      </c>
      <c r="C60" s="66">
        <f>C49-C55</f>
        <v>23</v>
      </c>
      <c r="D60" s="66">
        <f>D49-D55</f>
        <v>23</v>
      </c>
      <c r="E60" s="66">
        <f>E49-E55</f>
        <v>45</v>
      </c>
      <c r="F60" s="66">
        <f>G60-E60-D60-C60</f>
        <v>47</v>
      </c>
      <c r="G60" s="35">
        <v>138</v>
      </c>
      <c r="H60" s="66">
        <v>27</v>
      </c>
      <c r="I60" s="66">
        <v>1</v>
      </c>
      <c r="J60" s="66">
        <v>38</v>
      </c>
      <c r="K60" s="143">
        <v>72</v>
      </c>
      <c r="L60" s="35">
        <v>138</v>
      </c>
      <c r="M60" s="66">
        <v>15</v>
      </c>
      <c r="N60" s="66">
        <v>6</v>
      </c>
      <c r="O60" s="66">
        <v>16</v>
      </c>
      <c r="P60" s="66"/>
      <c r="Q60" s="66">
        <v>58</v>
      </c>
      <c r="R60" s="35">
        <v>95</v>
      </c>
      <c r="S60" s="66">
        <v>18</v>
      </c>
      <c r="T60" s="66">
        <v>7</v>
      </c>
      <c r="U60" s="66">
        <v>12</v>
      </c>
      <c r="V60" s="270"/>
    </row>
    <row r="61" spans="1:22" ht="10.5" customHeight="1">
      <c r="A61" s="67" t="s">
        <v>7</v>
      </c>
      <c r="B61" s="23"/>
      <c r="C61" s="68"/>
      <c r="D61" s="68">
        <f>D60/C60-1</f>
        <v>0</v>
      </c>
      <c r="E61" s="68">
        <f>E60/D60-1</f>
        <v>0.95652173913043481</v>
      </c>
      <c r="F61" s="68">
        <f>F60/E60-1</f>
        <v>4.4444444444444509E-2</v>
      </c>
      <c r="G61" s="23"/>
      <c r="H61" s="68">
        <v>-0.42553191489361697</v>
      </c>
      <c r="I61" s="68">
        <v>-0.96296296296296302</v>
      </c>
      <c r="J61" s="68">
        <v>37</v>
      </c>
      <c r="K61" s="68">
        <v>0.89473684210526305</v>
      </c>
      <c r="L61" s="23"/>
      <c r="M61" s="68">
        <v>-0.79166666666666663</v>
      </c>
      <c r="N61" s="68">
        <v>-0.6</v>
      </c>
      <c r="O61" s="68">
        <v>1.6666666666666665</v>
      </c>
      <c r="P61" s="68"/>
      <c r="Q61" s="68">
        <v>2.625</v>
      </c>
      <c r="R61" s="23"/>
      <c r="S61" s="68">
        <v>-0.68965517241379315</v>
      </c>
      <c r="T61" s="68">
        <v>-0.61111111111111116</v>
      </c>
      <c r="U61" s="68">
        <v>0.71428571428571419</v>
      </c>
    </row>
    <row r="62" spans="1:22">
      <c r="A62" s="67" t="s">
        <v>8</v>
      </c>
      <c r="B62" s="23"/>
      <c r="C62" s="69"/>
      <c r="D62" s="69"/>
      <c r="E62" s="69"/>
      <c r="F62" s="69"/>
      <c r="G62" s="23">
        <v>-7.999999999999996E-2</v>
      </c>
      <c r="H62" s="69">
        <v>0.17391304347826098</v>
      </c>
      <c r="I62" s="69">
        <v>-0.95652173913043481</v>
      </c>
      <c r="J62" s="69">
        <v>-0.15555555555555556</v>
      </c>
      <c r="K62" s="69">
        <v>0.53191489361702127</v>
      </c>
      <c r="L62" s="23">
        <v>0</v>
      </c>
      <c r="M62" s="69">
        <v>-0.44444444444444442</v>
      </c>
      <c r="N62" s="69">
        <v>5</v>
      </c>
      <c r="O62" s="69">
        <v>-0.57894736842105265</v>
      </c>
      <c r="P62" s="69"/>
      <c r="Q62" s="69">
        <v>-0.19444444444444442</v>
      </c>
      <c r="R62" s="23">
        <v>-0.31159420289855078</v>
      </c>
      <c r="S62" s="69">
        <v>0.19999999999999996</v>
      </c>
      <c r="T62" s="69">
        <v>0.16666666666666674</v>
      </c>
      <c r="U62" s="69">
        <v>-0.25</v>
      </c>
    </row>
    <row r="63" spans="1:22">
      <c r="A63" s="48" t="s">
        <v>19</v>
      </c>
      <c r="B63" s="39"/>
      <c r="C63" s="39"/>
      <c r="D63" s="39"/>
      <c r="E63" s="39"/>
      <c r="F63" s="39"/>
      <c r="G63" s="39"/>
      <c r="H63" s="39"/>
      <c r="I63" s="39"/>
      <c r="J63" s="39"/>
      <c r="K63" s="39"/>
      <c r="L63" s="39"/>
      <c r="M63" s="39"/>
      <c r="N63" s="39"/>
      <c r="O63" s="39"/>
      <c r="P63" s="39"/>
      <c r="Q63" s="39"/>
      <c r="R63" s="39"/>
      <c r="S63" s="39"/>
      <c r="T63" s="39"/>
      <c r="U63" s="39"/>
    </row>
    <row r="64" spans="1:22">
      <c r="A64" s="65" t="s">
        <v>32</v>
      </c>
      <c r="B64" s="53">
        <f t="shared" ref="B64:F64" si="2">B36/B8</f>
        <v>8.0749354005167959E-2</v>
      </c>
      <c r="C64" s="74">
        <f t="shared" si="2"/>
        <v>9.375E-2</v>
      </c>
      <c r="D64" s="74">
        <f t="shared" si="2"/>
        <v>8.1081081081081086E-2</v>
      </c>
      <c r="E64" s="74">
        <f t="shared" si="2"/>
        <v>7.3569482288828342E-2</v>
      </c>
      <c r="F64" s="74">
        <f t="shared" si="2"/>
        <v>8.1794195250659632E-2</v>
      </c>
      <c r="G64" s="53">
        <v>8.2628497072218601E-2</v>
      </c>
      <c r="H64" s="74">
        <v>6.8181818181818177E-2</v>
      </c>
      <c r="I64" s="74">
        <v>5.9523809523809521E-2</v>
      </c>
      <c r="J64" s="74">
        <v>6.006006006006006E-2</v>
      </c>
      <c r="K64" s="74">
        <v>3.5135135135135137E-2</v>
      </c>
      <c r="L64" s="53">
        <v>5.5355859094176854E-2</v>
      </c>
      <c r="M64" s="74">
        <v>5.5718475073313782E-2</v>
      </c>
      <c r="N64" s="74">
        <v>1.4749262536873156E-2</v>
      </c>
      <c r="O64" s="74">
        <v>-9.7264437689969604E-2</v>
      </c>
      <c r="P64" s="74"/>
      <c r="Q64" s="74">
        <v>-0.45151515151515154</v>
      </c>
      <c r="R64" s="53">
        <v>-0.11725168035847648</v>
      </c>
      <c r="S64" s="74">
        <v>6.9400630914826497E-2</v>
      </c>
      <c r="T64" s="74">
        <v>6.6878980891719744E-2</v>
      </c>
      <c r="U64" s="74">
        <v>-0.96825396825396826</v>
      </c>
    </row>
    <row r="65" spans="1:21">
      <c r="A65" s="65" t="s">
        <v>10</v>
      </c>
      <c r="B65" s="53">
        <f t="shared" ref="B65:F65" si="3">B42/B8</f>
        <v>0.20219638242894056</v>
      </c>
      <c r="C65" s="74">
        <f t="shared" si="3"/>
        <v>0.21354166666666666</v>
      </c>
      <c r="D65" s="74">
        <f t="shared" si="3"/>
        <v>0.19164619164619165</v>
      </c>
      <c r="E65" s="74">
        <f t="shared" si="3"/>
        <v>0.1989100817438692</v>
      </c>
      <c r="F65" s="74">
        <f t="shared" si="3"/>
        <v>0.18469656992084432</v>
      </c>
      <c r="G65" s="53">
        <v>0.19713728041639558</v>
      </c>
      <c r="H65" s="74">
        <v>0.21590909090909091</v>
      </c>
      <c r="I65" s="74">
        <v>0.22023809523809523</v>
      </c>
      <c r="J65" s="74">
        <v>0.22822822822822822</v>
      </c>
      <c r="K65" s="74">
        <v>0.21351351351351353</v>
      </c>
      <c r="L65" s="53">
        <v>0.21926671459381739</v>
      </c>
      <c r="M65" s="74">
        <v>0.20821114369501467</v>
      </c>
      <c r="N65" s="74">
        <v>0.16224188790560473</v>
      </c>
      <c r="O65" s="74">
        <v>2.1276595744680851E-2</v>
      </c>
      <c r="P65" s="74"/>
      <c r="Q65" s="74">
        <v>-0.4212121212121212</v>
      </c>
      <c r="R65" s="53">
        <v>-4.4809559372666168E-3</v>
      </c>
      <c r="S65" s="74">
        <v>0.22712933753943218</v>
      </c>
      <c r="T65" s="74">
        <v>0.2070063694267516</v>
      </c>
      <c r="U65" s="74">
        <v>-0.73968253968253972</v>
      </c>
    </row>
    <row r="66" spans="1:21">
      <c r="A66" s="65" t="s">
        <v>18</v>
      </c>
      <c r="B66" s="53">
        <f t="shared" ref="B66:F66" si="4">B52/B8</f>
        <v>7.7519379844961239E-2</v>
      </c>
      <c r="C66" s="74">
        <f t="shared" si="4"/>
        <v>7.5520833333333329E-2</v>
      </c>
      <c r="D66" s="74">
        <f t="shared" si="4"/>
        <v>0.11302211302211303</v>
      </c>
      <c r="E66" s="74">
        <f t="shared" si="4"/>
        <v>8.4468664850136238E-2</v>
      </c>
      <c r="F66" s="74">
        <f t="shared" si="4"/>
        <v>9.498680738786279E-2</v>
      </c>
      <c r="G66" s="53">
        <v>9.2387768379960961E-2</v>
      </c>
      <c r="H66" s="74">
        <v>8.8068181818181823E-2</v>
      </c>
      <c r="I66" s="74">
        <v>0.13095238095238096</v>
      </c>
      <c r="J66" s="74">
        <v>8.1081081081081086E-2</v>
      </c>
      <c r="K66" s="74">
        <v>6.7567567567567571E-2</v>
      </c>
      <c r="L66" s="53">
        <v>9.1301222142343638E-2</v>
      </c>
      <c r="M66" s="74">
        <v>9.6774193548387094E-2</v>
      </c>
      <c r="N66" s="74">
        <v>0.10029498525073746</v>
      </c>
      <c r="O66" s="74">
        <v>0.12158054711246201</v>
      </c>
      <c r="P66" s="74"/>
      <c r="Q66" s="74">
        <v>6.363636363636363E-2</v>
      </c>
      <c r="R66" s="53">
        <v>9.5593726661687833E-2</v>
      </c>
      <c r="S66" s="74">
        <v>0.10725552050473186</v>
      </c>
      <c r="T66" s="74">
        <v>0.10509554140127389</v>
      </c>
      <c r="U66" s="74">
        <v>8.8888888888888892E-2</v>
      </c>
    </row>
    <row r="67" spans="1:21" ht="6.75" customHeight="1">
      <c r="A67" s="52"/>
      <c r="B67" s="52"/>
      <c r="C67" s="52"/>
      <c r="D67" s="52"/>
      <c r="E67" s="52"/>
      <c r="F67" s="52"/>
      <c r="G67" s="52"/>
      <c r="H67" s="52"/>
      <c r="I67" s="52"/>
      <c r="J67" s="52"/>
      <c r="K67" s="52"/>
      <c r="L67" s="52"/>
      <c r="M67" s="52"/>
      <c r="N67" s="52"/>
      <c r="O67" s="52"/>
      <c r="P67" s="52"/>
      <c r="Q67" s="52"/>
      <c r="R67" s="52"/>
      <c r="S67" s="52"/>
      <c r="T67" s="52"/>
      <c r="U67" s="52"/>
    </row>
    <row r="68" spans="1:21" ht="6.75" customHeight="1"/>
    <row r="69" spans="1:21" ht="6.75" customHeight="1"/>
  </sheetData>
  <pageMargins left="0.70866141732283472" right="0.70866141732283472" top="0.31496062992125984" bottom="0.19685039370078741" header="0.31496062992125984" footer="0.31496062992125984"/>
  <pageSetup paperSize="9" scale="70" orientation="landscape" r:id="rId1"/>
  <headerFooter>
    <oddHeader>&amp;CBezeq - The Israel Telecommunication Corp. Ltd.</oddHeader>
    <oddFooter>&amp;R&amp;P of &amp;N
BI financial 
metrics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T96"/>
  <sheetViews>
    <sheetView showGridLines="0" tabSelected="1" zoomScale="110" zoomScaleNormal="110" workbookViewId="0">
      <pane xSplit="1" ySplit="4" topLeftCell="G93" activePane="bottomRight" state="frozen"/>
      <selection activeCell="D15" sqref="D15"/>
      <selection pane="topRight" activeCell="D15" sqref="D15"/>
      <selection pane="bottomLeft" activeCell="D15" sqref="D15"/>
      <selection pane="bottomRight" activeCell="D15" sqref="D15"/>
    </sheetView>
  </sheetViews>
  <sheetFormatPr defaultRowHeight="12.75"/>
  <cols>
    <col min="1" max="1" width="50.7109375" bestFit="1" customWidth="1"/>
    <col min="2" max="6" width="9.140625" hidden="1" customWidth="1"/>
  </cols>
  <sheetData>
    <row r="1" spans="1:20">
      <c r="A1" s="29"/>
      <c r="B1" s="3"/>
      <c r="C1" s="3"/>
      <c r="D1" s="3"/>
      <c r="E1" s="3"/>
      <c r="F1" s="3"/>
      <c r="G1" s="3"/>
      <c r="H1" s="3"/>
      <c r="I1" s="3"/>
      <c r="J1" s="3"/>
      <c r="K1" s="3"/>
      <c r="L1" s="3"/>
      <c r="M1" s="3"/>
      <c r="N1" s="3"/>
      <c r="O1" s="3"/>
      <c r="P1" s="3"/>
      <c r="Q1" s="3"/>
      <c r="R1" s="3"/>
    </row>
    <row r="2" spans="1:20">
      <c r="A2" s="29"/>
      <c r="B2" s="3"/>
      <c r="C2" s="3"/>
      <c r="D2" s="3"/>
      <c r="E2" s="3"/>
      <c r="F2" s="3"/>
      <c r="G2" s="3"/>
      <c r="H2" s="3"/>
      <c r="I2" s="3"/>
      <c r="J2" s="3"/>
      <c r="K2" s="3"/>
      <c r="L2" s="3"/>
      <c r="M2" s="3"/>
      <c r="N2" s="3"/>
      <c r="O2" s="3"/>
      <c r="P2" s="3"/>
      <c r="Q2" s="3"/>
      <c r="R2" s="3"/>
    </row>
    <row r="3" spans="1:20">
      <c r="A3" s="30"/>
      <c r="B3" s="45" t="s">
        <v>5</v>
      </c>
      <c r="C3" s="45" t="s">
        <v>78</v>
      </c>
      <c r="D3" s="45" t="s">
        <v>0</v>
      </c>
      <c r="E3" s="45" t="s">
        <v>1</v>
      </c>
      <c r="F3" s="45" t="s">
        <v>2</v>
      </c>
      <c r="G3" s="45" t="s">
        <v>5</v>
      </c>
      <c r="H3" s="45" t="s">
        <v>78</v>
      </c>
      <c r="I3" s="45" t="s">
        <v>0</v>
      </c>
      <c r="J3" s="45" t="s">
        <v>1</v>
      </c>
      <c r="K3" s="45" t="s">
        <v>2</v>
      </c>
      <c r="L3" s="45" t="s">
        <v>5</v>
      </c>
      <c r="M3" s="45" t="s">
        <v>78</v>
      </c>
      <c r="N3" s="45" t="s">
        <v>0</v>
      </c>
      <c r="O3" s="45" t="s">
        <v>1</v>
      </c>
      <c r="P3" s="45" t="s">
        <v>2</v>
      </c>
      <c r="Q3" s="45" t="s">
        <v>5</v>
      </c>
      <c r="R3" s="45" t="s">
        <v>78</v>
      </c>
      <c r="S3" s="45" t="s">
        <v>0</v>
      </c>
      <c r="T3" s="45" t="s">
        <v>1</v>
      </c>
    </row>
    <row r="4" spans="1:20">
      <c r="A4" s="279" t="s">
        <v>336</v>
      </c>
      <c r="B4" s="45">
        <v>2016</v>
      </c>
      <c r="C4" s="45">
        <v>2017</v>
      </c>
      <c r="D4" s="45">
        <v>2017</v>
      </c>
      <c r="E4" s="45">
        <v>2017</v>
      </c>
      <c r="F4" s="45">
        <v>2017</v>
      </c>
      <c r="G4" s="45">
        <v>2017</v>
      </c>
      <c r="H4" s="45">
        <v>2018</v>
      </c>
      <c r="I4" s="45">
        <v>2018</v>
      </c>
      <c r="J4" s="45">
        <v>2018</v>
      </c>
      <c r="K4" s="45">
        <v>2018</v>
      </c>
      <c r="L4" s="45">
        <v>2018</v>
      </c>
      <c r="M4" s="45">
        <v>2019</v>
      </c>
      <c r="N4" s="45">
        <v>2019</v>
      </c>
      <c r="O4" s="45">
        <v>2019</v>
      </c>
      <c r="P4" s="45">
        <v>2019</v>
      </c>
      <c r="Q4" s="45">
        <v>2019</v>
      </c>
      <c r="R4" s="45">
        <v>2020</v>
      </c>
      <c r="S4" s="45">
        <v>2020</v>
      </c>
      <c r="T4" s="45">
        <v>2020</v>
      </c>
    </row>
    <row r="5" spans="1:20" ht="5.25" customHeight="1">
      <c r="A5" s="42"/>
      <c r="B5" s="43"/>
      <c r="C5" s="43"/>
      <c r="D5" s="43"/>
      <c r="E5" s="43"/>
      <c r="F5" s="43"/>
      <c r="G5" s="43"/>
      <c r="H5" s="43"/>
      <c r="I5" s="43"/>
      <c r="J5" s="43"/>
      <c r="K5" s="43"/>
      <c r="L5" s="43"/>
      <c r="M5" s="43"/>
      <c r="N5" s="43"/>
      <c r="O5" s="43"/>
      <c r="P5" s="43"/>
      <c r="Q5" s="43"/>
      <c r="R5" s="43"/>
      <c r="S5" s="43"/>
      <c r="T5" s="43"/>
    </row>
    <row r="6" spans="1:20" ht="20.25">
      <c r="A6" s="33" t="s">
        <v>252</v>
      </c>
      <c r="B6" s="27"/>
      <c r="C6" s="27"/>
      <c r="D6" s="27"/>
      <c r="E6" s="27"/>
      <c r="F6" s="27"/>
      <c r="G6" s="27"/>
      <c r="H6" s="27"/>
      <c r="I6" s="27"/>
      <c r="J6" s="27"/>
      <c r="K6" s="27"/>
      <c r="L6" s="27"/>
      <c r="M6" s="27"/>
      <c r="N6" s="27"/>
      <c r="O6" s="27"/>
      <c r="P6" s="27"/>
      <c r="Q6" s="27"/>
      <c r="R6" s="27"/>
      <c r="S6" s="27"/>
      <c r="T6" s="27"/>
    </row>
    <row r="7" spans="1:20">
      <c r="A7" s="21"/>
      <c r="B7" s="21"/>
      <c r="C7" s="20"/>
      <c r="D7" s="20"/>
      <c r="E7" s="20"/>
      <c r="F7" s="20"/>
      <c r="G7" s="21"/>
      <c r="H7" s="20"/>
      <c r="I7" s="20"/>
      <c r="J7" s="20"/>
      <c r="K7" s="20"/>
      <c r="L7" s="21"/>
      <c r="M7" s="20"/>
      <c r="N7" s="20"/>
      <c r="O7" s="20"/>
      <c r="P7" s="20"/>
      <c r="Q7" s="21"/>
      <c r="R7" s="20"/>
      <c r="S7" s="20"/>
      <c r="T7" s="20"/>
    </row>
    <row r="8" spans="1:20">
      <c r="A8" s="38" t="s">
        <v>63</v>
      </c>
      <c r="B8" s="39"/>
      <c r="C8" s="40"/>
      <c r="D8" s="40"/>
      <c r="E8" s="40"/>
      <c r="F8" s="40"/>
      <c r="G8" s="39"/>
      <c r="H8" s="40"/>
      <c r="I8" s="40"/>
      <c r="J8" s="40"/>
      <c r="K8" s="40"/>
      <c r="L8" s="39"/>
      <c r="M8" s="40"/>
      <c r="N8" s="40"/>
      <c r="O8" s="40"/>
      <c r="P8" s="40"/>
      <c r="Q8" s="39"/>
      <c r="R8" s="40"/>
      <c r="S8" s="40"/>
      <c r="T8" s="40"/>
    </row>
    <row r="9" spans="1:20">
      <c r="A9" s="65" t="s">
        <v>16</v>
      </c>
      <c r="B9" s="35">
        <v>1745</v>
      </c>
      <c r="C9" s="66">
        <v>424</v>
      </c>
      <c r="D9" s="66">
        <v>416</v>
      </c>
      <c r="E9" s="66">
        <v>406</v>
      </c>
      <c r="F9" s="66">
        <f>G9-E9-D9-C9</f>
        <v>404</v>
      </c>
      <c r="G9" s="35">
        <v>1650</v>
      </c>
      <c r="H9" s="66">
        <v>375</v>
      </c>
      <c r="I9" s="66">
        <v>375</v>
      </c>
      <c r="J9" s="66">
        <v>367</v>
      </c>
      <c r="K9" s="66">
        <v>356</v>
      </c>
      <c r="L9" s="35">
        <v>1473</v>
      </c>
      <c r="M9" s="66">
        <v>343</v>
      </c>
      <c r="N9" s="66">
        <v>337</v>
      </c>
      <c r="O9" s="66">
        <v>334</v>
      </c>
      <c r="P9" s="66">
        <v>331</v>
      </c>
      <c r="Q9" s="35">
        <v>1345</v>
      </c>
      <c r="R9" s="66">
        <v>338</v>
      </c>
      <c r="S9" s="66">
        <v>319</v>
      </c>
      <c r="T9" s="66">
        <v>313</v>
      </c>
    </row>
    <row r="10" spans="1:20">
      <c r="A10" s="67" t="s">
        <v>7</v>
      </c>
      <c r="B10" s="23"/>
      <c r="C10" s="68"/>
      <c r="D10" s="68">
        <f>D9/C9-1</f>
        <v>-1.8867924528301883E-2</v>
      </c>
      <c r="E10" s="68">
        <f>E9/D9-1</f>
        <v>-2.4038461538461564E-2</v>
      </c>
      <c r="F10" s="68">
        <f>F9/E9-1</f>
        <v>-4.9261083743842304E-3</v>
      </c>
      <c r="G10" s="23"/>
      <c r="H10" s="68">
        <v>-7.1782178217821735E-2</v>
      </c>
      <c r="I10" s="68">
        <v>0</v>
      </c>
      <c r="J10" s="68">
        <v>-2.1333333333333315E-2</v>
      </c>
      <c r="K10" s="68">
        <v>-2.9972752043596729E-2</v>
      </c>
      <c r="L10" s="23"/>
      <c r="M10" s="68">
        <v>-3.6516853932584303E-2</v>
      </c>
      <c r="N10" s="68">
        <v>-1.7492711370262426E-2</v>
      </c>
      <c r="O10" s="68">
        <v>-8.9020771513352859E-3</v>
      </c>
      <c r="P10" s="68">
        <v>-8.9820359281437279E-3</v>
      </c>
      <c r="Q10" s="23"/>
      <c r="R10" s="68">
        <v>2.114803625377637E-2</v>
      </c>
      <c r="S10" s="68">
        <v>-5.6213017751479244E-2</v>
      </c>
      <c r="T10" s="68">
        <v>-1.8808777429467072E-2</v>
      </c>
    </row>
    <row r="11" spans="1:20">
      <c r="A11" s="67" t="s">
        <v>8</v>
      </c>
      <c r="B11" s="23"/>
      <c r="C11" s="69"/>
      <c r="D11" s="69"/>
      <c r="E11" s="69"/>
      <c r="F11" s="69"/>
      <c r="G11" s="23">
        <v>-5.4441260744985676E-2</v>
      </c>
      <c r="H11" s="69">
        <v>-0.11556603773584906</v>
      </c>
      <c r="I11" s="69">
        <v>-9.8557692307692291E-2</v>
      </c>
      <c r="J11" s="69">
        <v>-9.605911330049266E-2</v>
      </c>
      <c r="K11" s="69">
        <v>-0.11881188118811881</v>
      </c>
      <c r="L11" s="23">
        <v>-0.1072727272727273</v>
      </c>
      <c r="M11" s="69">
        <v>-8.5333333333333372E-2</v>
      </c>
      <c r="N11" s="69">
        <v>-0.10133333333333339</v>
      </c>
      <c r="O11" s="69">
        <v>-8.9918256130790186E-2</v>
      </c>
      <c r="P11" s="69">
        <v>-7.02247191011236E-2</v>
      </c>
      <c r="Q11" s="23">
        <v>-8.6897488119484056E-2</v>
      </c>
      <c r="R11" s="69">
        <v>-1.4577259475218707E-2</v>
      </c>
      <c r="S11" s="69">
        <v>-5.3412462908011826E-2</v>
      </c>
      <c r="T11" s="69">
        <v>-6.2874251497005984E-2</v>
      </c>
    </row>
    <row r="12" spans="1:20">
      <c r="A12" s="65" t="s">
        <v>235</v>
      </c>
      <c r="B12" s="35">
        <v>296</v>
      </c>
      <c r="C12" s="139">
        <v>70</v>
      </c>
      <c r="D12" s="139">
        <v>71</v>
      </c>
      <c r="E12" s="139">
        <v>72</v>
      </c>
      <c r="F12" s="139">
        <f>G12-E12-D12-C12</f>
        <v>72</v>
      </c>
      <c r="G12" s="35">
        <v>285</v>
      </c>
      <c r="H12" s="139">
        <v>79</v>
      </c>
      <c r="I12" s="66">
        <v>79</v>
      </c>
      <c r="J12" s="66">
        <v>81</v>
      </c>
      <c r="K12" s="66">
        <v>84</v>
      </c>
      <c r="L12" s="35">
        <v>323</v>
      </c>
      <c r="M12" s="66">
        <v>55</v>
      </c>
      <c r="N12" s="66">
        <v>68</v>
      </c>
      <c r="O12" s="66">
        <v>50</v>
      </c>
      <c r="P12" s="66">
        <v>46</v>
      </c>
      <c r="Q12" s="35">
        <v>219</v>
      </c>
      <c r="R12" s="66">
        <v>44</v>
      </c>
      <c r="S12" s="66">
        <v>50</v>
      </c>
      <c r="T12" s="66">
        <v>50</v>
      </c>
    </row>
    <row r="13" spans="1:20">
      <c r="A13" s="78" t="s">
        <v>7</v>
      </c>
      <c r="B13" s="23"/>
      <c r="C13" s="68"/>
      <c r="D13" s="68">
        <f>D12/C12-1</f>
        <v>1.4285714285714235E-2</v>
      </c>
      <c r="E13" s="68">
        <f>E12/D12-1</f>
        <v>1.4084507042253502E-2</v>
      </c>
      <c r="F13" s="68">
        <f>F12/E12-1</f>
        <v>0</v>
      </c>
      <c r="G13" s="23"/>
      <c r="H13" s="157">
        <v>9.7222222222222321E-2</v>
      </c>
      <c r="I13" s="68">
        <v>0</v>
      </c>
      <c r="J13" s="68">
        <v>2.5316455696202445E-2</v>
      </c>
      <c r="K13" s="68">
        <v>3.7037037037036979E-2</v>
      </c>
      <c r="L13" s="23"/>
      <c r="M13" s="68">
        <v>-0.34523809523809523</v>
      </c>
      <c r="N13" s="68">
        <v>0.23636363636363633</v>
      </c>
      <c r="O13" s="68">
        <v>-0.26470588235294112</v>
      </c>
      <c r="P13" s="68">
        <v>-7.999999999999996E-2</v>
      </c>
      <c r="Q13" s="23"/>
      <c r="R13" s="68">
        <v>-4.3478260869565188E-2</v>
      </c>
      <c r="S13" s="68">
        <v>0.13636363636363646</v>
      </c>
      <c r="T13" s="68">
        <v>0</v>
      </c>
    </row>
    <row r="14" spans="1:20">
      <c r="A14" s="78" t="s">
        <v>8</v>
      </c>
      <c r="B14" s="23"/>
      <c r="C14" s="69"/>
      <c r="D14" s="69"/>
      <c r="E14" s="69"/>
      <c r="F14" s="69"/>
      <c r="G14" s="23">
        <v>-3.7162162162162171E-2</v>
      </c>
      <c r="H14" s="156">
        <v>0.12857142857142856</v>
      </c>
      <c r="I14" s="69">
        <v>0.11267605633802824</v>
      </c>
      <c r="J14" s="69">
        <v>0.125</v>
      </c>
      <c r="K14" s="69">
        <v>0.16666666666666674</v>
      </c>
      <c r="L14" s="23">
        <v>0.1333333333333333</v>
      </c>
      <c r="M14" s="69">
        <v>-0.30379746835443033</v>
      </c>
      <c r="N14" s="69">
        <v>-0.13924050632911389</v>
      </c>
      <c r="O14" s="69">
        <v>-0.38271604938271608</v>
      </c>
      <c r="P14" s="69">
        <v>-0.45238095238095233</v>
      </c>
      <c r="Q14" s="23">
        <v>-0.32198142414860687</v>
      </c>
      <c r="R14" s="69">
        <v>-0.19999999999999996</v>
      </c>
      <c r="S14" s="69">
        <v>-0.26470588235294112</v>
      </c>
      <c r="T14" s="69">
        <v>0</v>
      </c>
    </row>
    <row r="15" spans="1:20">
      <c r="A15" s="65" t="s">
        <v>79</v>
      </c>
      <c r="B15" s="35">
        <v>249</v>
      </c>
      <c r="C15" s="66">
        <v>59</v>
      </c>
      <c r="D15" s="66">
        <v>59</v>
      </c>
      <c r="E15" s="66">
        <v>62</v>
      </c>
      <c r="F15" s="66">
        <f>G15-E15-D15-C15</f>
        <v>65</v>
      </c>
      <c r="G15" s="35">
        <v>245</v>
      </c>
      <c r="H15" s="139">
        <v>58</v>
      </c>
      <c r="I15" s="66">
        <v>60</v>
      </c>
      <c r="J15" s="66">
        <v>56</v>
      </c>
      <c r="K15" s="66">
        <v>59</v>
      </c>
      <c r="L15" s="35">
        <v>233</v>
      </c>
      <c r="M15" s="66">
        <v>56</v>
      </c>
      <c r="N15" s="66">
        <v>54</v>
      </c>
      <c r="O15" s="66">
        <v>52</v>
      </c>
      <c r="P15" s="66">
        <v>54</v>
      </c>
      <c r="Q15" s="35">
        <v>216</v>
      </c>
      <c r="R15" s="66">
        <v>54</v>
      </c>
      <c r="S15" s="66">
        <v>48</v>
      </c>
      <c r="T15" s="66">
        <v>50</v>
      </c>
    </row>
    <row r="16" spans="1:20">
      <c r="A16" s="67" t="s">
        <v>7</v>
      </c>
      <c r="B16" s="23"/>
      <c r="C16" s="68"/>
      <c r="D16" s="68">
        <f>D15/C15-1</f>
        <v>0</v>
      </c>
      <c r="E16" s="68">
        <f>E15/D15-1</f>
        <v>5.0847457627118731E-2</v>
      </c>
      <c r="F16" s="68">
        <f>F15/E15-1</f>
        <v>4.8387096774193505E-2</v>
      </c>
      <c r="G16" s="23"/>
      <c r="H16" s="157">
        <v>-0.10769230769230764</v>
      </c>
      <c r="I16" s="68">
        <v>3.4482758620689724E-2</v>
      </c>
      <c r="J16" s="68">
        <v>-6.6666666666666652E-2</v>
      </c>
      <c r="K16" s="68">
        <v>5.3571428571428603E-2</v>
      </c>
      <c r="L16" s="23"/>
      <c r="M16" s="68">
        <v>-5.084745762711862E-2</v>
      </c>
      <c r="N16" s="68">
        <v>-3.5714285714285698E-2</v>
      </c>
      <c r="O16" s="68">
        <v>-3.703703703703709E-2</v>
      </c>
      <c r="P16" s="68">
        <v>3.8461538461538547E-2</v>
      </c>
      <c r="Q16" s="23"/>
      <c r="R16" s="68">
        <v>0</v>
      </c>
      <c r="S16" s="68">
        <v>-0.11111111111111116</v>
      </c>
      <c r="T16" s="68">
        <v>4.1666666666666741E-2</v>
      </c>
    </row>
    <row r="17" spans="1:20">
      <c r="A17" s="67" t="s">
        <v>8</v>
      </c>
      <c r="B17" s="23"/>
      <c r="C17" s="69"/>
      <c r="D17" s="69"/>
      <c r="E17" s="69"/>
      <c r="F17" s="69"/>
      <c r="G17" s="23">
        <v>-1.6064257028112428E-2</v>
      </c>
      <c r="H17" s="156">
        <v>-1.6949152542372836E-2</v>
      </c>
      <c r="I17" s="69">
        <v>1.6949152542372836E-2</v>
      </c>
      <c r="J17" s="69">
        <v>-9.6774193548387122E-2</v>
      </c>
      <c r="K17" s="69">
        <v>-9.2307692307692313E-2</v>
      </c>
      <c r="L17" s="23">
        <v>-4.8979591836734726E-2</v>
      </c>
      <c r="M17" s="69">
        <v>-3.4482758620689613E-2</v>
      </c>
      <c r="N17" s="69">
        <v>-9.9999999999999978E-2</v>
      </c>
      <c r="O17" s="69">
        <v>-7.1428571428571397E-2</v>
      </c>
      <c r="P17" s="69">
        <v>-8.4745762711864403E-2</v>
      </c>
      <c r="Q17" s="23">
        <v>-7.2961373390557971E-2</v>
      </c>
      <c r="R17" s="69">
        <v>-3.5714285714285698E-2</v>
      </c>
      <c r="S17" s="69">
        <v>-0.11111111111111116</v>
      </c>
      <c r="T17" s="69">
        <v>-3.8461538461538436E-2</v>
      </c>
    </row>
    <row r="18" spans="1:20">
      <c r="A18" s="65" t="s">
        <v>256</v>
      </c>
      <c r="B18" s="35">
        <v>947</v>
      </c>
      <c r="C18" s="66">
        <v>243</v>
      </c>
      <c r="D18" s="66">
        <v>237</v>
      </c>
      <c r="E18" s="66">
        <v>237</v>
      </c>
      <c r="F18" s="66">
        <f>G18-E18-D18-C18</f>
        <v>240</v>
      </c>
      <c r="G18" s="35">
        <v>957</v>
      </c>
      <c r="H18" s="139">
        <v>237</v>
      </c>
      <c r="I18" s="66">
        <v>246</v>
      </c>
      <c r="J18" s="66">
        <v>229</v>
      </c>
      <c r="K18" s="66">
        <v>244</v>
      </c>
      <c r="L18" s="35">
        <v>956</v>
      </c>
      <c r="M18" s="66">
        <v>234</v>
      </c>
      <c r="N18" s="66">
        <v>248</v>
      </c>
      <c r="O18" s="66">
        <v>211</v>
      </c>
      <c r="P18" s="66">
        <v>230</v>
      </c>
      <c r="Q18" s="35">
        <v>923</v>
      </c>
      <c r="R18" s="66">
        <v>231</v>
      </c>
      <c r="S18" s="66">
        <v>210</v>
      </c>
      <c r="T18" s="66">
        <v>195</v>
      </c>
    </row>
    <row r="19" spans="1:20">
      <c r="A19" s="67" t="s">
        <v>7</v>
      </c>
      <c r="B19" s="23"/>
      <c r="C19" s="68"/>
      <c r="D19" s="68">
        <f>D18/C18-1</f>
        <v>-2.4691358024691357E-2</v>
      </c>
      <c r="E19" s="68">
        <f>E18/D18-1</f>
        <v>0</v>
      </c>
      <c r="F19" s="68">
        <f>F18/E18-1</f>
        <v>1.2658227848101333E-2</v>
      </c>
      <c r="G19" s="23"/>
      <c r="H19" s="157">
        <v>-1.2499999999999956E-2</v>
      </c>
      <c r="I19" s="68">
        <v>3.7974683544303778E-2</v>
      </c>
      <c r="J19" s="68">
        <v>-6.9105691056910556E-2</v>
      </c>
      <c r="K19" s="68">
        <v>6.5502183406113579E-2</v>
      </c>
      <c r="L19" s="23"/>
      <c r="M19" s="68">
        <v>-4.0983606557377095E-2</v>
      </c>
      <c r="N19" s="68">
        <v>5.9829059829059839E-2</v>
      </c>
      <c r="O19" s="68">
        <v>-0.14919354838709675</v>
      </c>
      <c r="P19" s="68">
        <v>9.004739336492884E-2</v>
      </c>
      <c r="Q19" s="23"/>
      <c r="R19" s="68">
        <v>4.3478260869564966E-3</v>
      </c>
      <c r="S19" s="68">
        <v>-9.0909090909090939E-2</v>
      </c>
      <c r="T19" s="68">
        <v>-7.1428571428571397E-2</v>
      </c>
    </row>
    <row r="20" spans="1:20">
      <c r="A20" s="67" t="s">
        <v>8</v>
      </c>
      <c r="B20" s="23"/>
      <c r="C20" s="69"/>
      <c r="D20" s="69"/>
      <c r="E20" s="69"/>
      <c r="F20" s="69"/>
      <c r="G20" s="23">
        <v>1.0559662090813049E-2</v>
      </c>
      <c r="H20" s="156">
        <v>-2.4691358024691357E-2</v>
      </c>
      <c r="I20" s="69">
        <v>3.7974683544303778E-2</v>
      </c>
      <c r="J20" s="69">
        <v>-3.3755274261603407E-2</v>
      </c>
      <c r="K20" s="69">
        <v>1.6666666666666607E-2</v>
      </c>
      <c r="L20" s="23">
        <v>-1.0449320794148065E-3</v>
      </c>
      <c r="M20" s="69">
        <v>-1.2658227848101222E-2</v>
      </c>
      <c r="N20" s="69">
        <v>8.1300813008129413E-3</v>
      </c>
      <c r="O20" s="69">
        <v>-7.8602620087336206E-2</v>
      </c>
      <c r="P20" s="69">
        <v>-5.7377049180327822E-2</v>
      </c>
      <c r="Q20" s="23">
        <v>-3.451882845188281E-2</v>
      </c>
      <c r="R20" s="69">
        <v>-1.2820512820512775E-2</v>
      </c>
      <c r="S20" s="69">
        <v>-0.15322580645161288</v>
      </c>
      <c r="T20" s="69">
        <v>-7.582938388625593E-2</v>
      </c>
    </row>
    <row r="21" spans="1:20">
      <c r="A21" s="65" t="s">
        <v>215</v>
      </c>
      <c r="B21" s="60" t="s">
        <v>125</v>
      </c>
      <c r="C21" s="175" t="s">
        <v>125</v>
      </c>
      <c r="D21" s="175" t="s">
        <v>125</v>
      </c>
      <c r="E21" s="175" t="s">
        <v>125</v>
      </c>
      <c r="F21" s="175" t="s">
        <v>125</v>
      </c>
      <c r="G21" s="60" t="s">
        <v>125</v>
      </c>
      <c r="H21" s="175" t="s">
        <v>125</v>
      </c>
      <c r="I21" s="175" t="s">
        <v>125</v>
      </c>
      <c r="J21" s="175" t="s">
        <v>125</v>
      </c>
      <c r="K21" s="139">
        <v>1100</v>
      </c>
      <c r="L21" s="211">
        <v>1100</v>
      </c>
      <c r="M21" s="175" t="s">
        <v>125</v>
      </c>
      <c r="N21" s="175" t="s">
        <v>125</v>
      </c>
      <c r="O21" s="175" t="s">
        <v>125</v>
      </c>
      <c r="P21" s="175" t="s">
        <v>125</v>
      </c>
      <c r="Q21" s="60" t="s">
        <v>125</v>
      </c>
      <c r="R21" s="72">
        <v>0</v>
      </c>
      <c r="S21" s="175" t="s">
        <v>125</v>
      </c>
      <c r="T21" s="175" t="s">
        <v>125</v>
      </c>
    </row>
    <row r="22" spans="1:20">
      <c r="A22" s="65"/>
      <c r="B22" s="60"/>
      <c r="C22" s="175"/>
      <c r="D22" s="175"/>
      <c r="E22" s="175"/>
      <c r="F22" s="175"/>
      <c r="G22" s="60"/>
      <c r="H22" s="175"/>
      <c r="I22" s="175"/>
      <c r="J22" s="175"/>
      <c r="K22" s="139"/>
      <c r="L22" s="211"/>
      <c r="M22" s="175"/>
      <c r="N22" s="175"/>
      <c r="O22" s="175"/>
      <c r="P22" s="175"/>
      <c r="Q22" s="60"/>
      <c r="R22" s="72"/>
      <c r="S22" s="175"/>
      <c r="T22" s="175"/>
    </row>
    <row r="23" spans="1:20">
      <c r="A23" s="65" t="s">
        <v>231</v>
      </c>
      <c r="B23" s="167">
        <v>-11</v>
      </c>
      <c r="C23" s="175" t="s">
        <v>125</v>
      </c>
      <c r="D23" s="175" t="s">
        <v>125</v>
      </c>
      <c r="E23" s="175" t="s">
        <v>125</v>
      </c>
      <c r="F23" s="175" t="s">
        <v>125</v>
      </c>
      <c r="G23" s="60" t="s">
        <v>125</v>
      </c>
      <c r="H23" s="143">
        <v>2</v>
      </c>
      <c r="I23" s="175">
        <v>7</v>
      </c>
      <c r="J23" s="175" t="s">
        <v>125</v>
      </c>
      <c r="K23" s="143">
        <v>8</v>
      </c>
      <c r="L23" s="35">
        <v>17</v>
      </c>
      <c r="M23" s="143">
        <v>43</v>
      </c>
      <c r="N23" s="143">
        <v>-9</v>
      </c>
      <c r="O23" s="143">
        <v>1</v>
      </c>
      <c r="P23" s="66">
        <v>7</v>
      </c>
      <c r="Q23" s="35">
        <v>42</v>
      </c>
      <c r="R23" s="72">
        <v>0</v>
      </c>
      <c r="S23" s="175">
        <v>-12</v>
      </c>
      <c r="T23" s="72">
        <v>0</v>
      </c>
    </row>
    <row r="24" spans="1:20">
      <c r="A24" s="65"/>
      <c r="B24" s="167"/>
      <c r="C24" s="175"/>
      <c r="D24" s="175"/>
      <c r="E24" s="175"/>
      <c r="F24" s="175"/>
      <c r="G24" s="60"/>
      <c r="H24" s="143"/>
      <c r="I24" s="175"/>
      <c r="J24" s="175"/>
      <c r="K24" s="143"/>
      <c r="L24" s="35"/>
      <c r="M24" s="143"/>
      <c r="N24" s="143"/>
      <c r="O24" s="143"/>
      <c r="P24" s="143"/>
      <c r="Q24" s="35"/>
      <c r="R24" s="72"/>
      <c r="S24" s="143"/>
      <c r="T24" s="143"/>
    </row>
    <row r="25" spans="1:20">
      <c r="A25" s="65" t="s">
        <v>229</v>
      </c>
      <c r="B25" s="35">
        <v>264</v>
      </c>
      <c r="C25" s="66">
        <v>52</v>
      </c>
      <c r="D25" s="66">
        <v>49</v>
      </c>
      <c r="E25" s="66">
        <v>35</v>
      </c>
      <c r="F25" s="66">
        <f>G25-E25-D25-C25</f>
        <v>27</v>
      </c>
      <c r="G25" s="35">
        <v>163</v>
      </c>
      <c r="H25" s="143">
        <v>-1</v>
      </c>
      <c r="I25" s="143">
        <v>-17</v>
      </c>
      <c r="J25" s="66">
        <v>1</v>
      </c>
      <c r="K25" s="143">
        <v>-1139</v>
      </c>
      <c r="L25" s="167">
        <v>-1156</v>
      </c>
      <c r="M25" s="175">
        <v>-45</v>
      </c>
      <c r="N25" s="175">
        <v>-24</v>
      </c>
      <c r="O25" s="175">
        <v>20</v>
      </c>
      <c r="P25" s="143">
        <v>-6</v>
      </c>
      <c r="Q25" s="167">
        <v>-55</v>
      </c>
      <c r="R25" s="175">
        <v>9</v>
      </c>
      <c r="S25" s="175">
        <v>23</v>
      </c>
      <c r="T25" s="175">
        <v>18</v>
      </c>
    </row>
    <row r="26" spans="1:20">
      <c r="A26" s="67" t="s">
        <v>7</v>
      </c>
      <c r="B26" s="23"/>
      <c r="C26" s="68"/>
      <c r="D26" s="68">
        <f>D25/C25-1</f>
        <v>-5.7692307692307709E-2</v>
      </c>
      <c r="E26" s="68">
        <f>E25/D25-1</f>
        <v>-0.2857142857142857</v>
      </c>
      <c r="F26" s="68">
        <f>F25/E25-1</f>
        <v>-0.22857142857142854</v>
      </c>
      <c r="G26" s="23"/>
      <c r="H26" s="81" t="s">
        <v>35</v>
      </c>
      <c r="I26" s="68">
        <v>16</v>
      </c>
      <c r="J26" s="81" t="s">
        <v>35</v>
      </c>
      <c r="K26" s="81" t="s">
        <v>35</v>
      </c>
      <c r="L26" s="23"/>
      <c r="M26" s="81" t="s">
        <v>35</v>
      </c>
      <c r="N26" s="68">
        <v>-0.46666666666666667</v>
      </c>
      <c r="O26" s="81" t="s">
        <v>35</v>
      </c>
      <c r="P26" s="81" t="s">
        <v>35</v>
      </c>
      <c r="Q26" s="23"/>
      <c r="R26" s="81" t="s">
        <v>35</v>
      </c>
      <c r="S26" s="68">
        <v>1.5555555555555554</v>
      </c>
      <c r="T26" s="68">
        <v>-0.21739130434782605</v>
      </c>
    </row>
    <row r="27" spans="1:20">
      <c r="A27" s="67" t="s">
        <v>8</v>
      </c>
      <c r="B27" s="23"/>
      <c r="C27" s="69"/>
      <c r="D27" s="69"/>
      <c r="E27" s="69"/>
      <c r="F27" s="69"/>
      <c r="G27" s="23">
        <v>-0.38257575757575757</v>
      </c>
      <c r="H27" s="81" t="s">
        <v>35</v>
      </c>
      <c r="I27" s="81" t="s">
        <v>35</v>
      </c>
      <c r="J27" s="69">
        <v>-0.97142857142857142</v>
      </c>
      <c r="K27" s="81" t="s">
        <v>35</v>
      </c>
      <c r="L27" s="88" t="s">
        <v>35</v>
      </c>
      <c r="M27" s="81">
        <v>44</v>
      </c>
      <c r="N27" s="69">
        <v>0.41176470588235303</v>
      </c>
      <c r="O27" s="69">
        <v>19</v>
      </c>
      <c r="P27" s="81">
        <v>-0.99473222124670768</v>
      </c>
      <c r="Q27" s="88">
        <v>-0.95242214532871972</v>
      </c>
      <c r="R27" s="81" t="s">
        <v>35</v>
      </c>
      <c r="S27" s="79" t="s">
        <v>35</v>
      </c>
      <c r="T27" s="69">
        <v>-9.9999999999999978E-2</v>
      </c>
    </row>
    <row r="28" spans="1:20">
      <c r="A28" s="65" t="s">
        <v>77</v>
      </c>
      <c r="B28" s="35">
        <v>58</v>
      </c>
      <c r="C28" s="66">
        <v>27</v>
      </c>
      <c r="D28" s="66">
        <v>32</v>
      </c>
      <c r="E28" s="143">
        <v>-1</v>
      </c>
      <c r="F28" s="66">
        <f>G28-E28-D28-C28</f>
        <v>13</v>
      </c>
      <c r="G28" s="35">
        <v>71</v>
      </c>
      <c r="H28" s="143">
        <v>-3</v>
      </c>
      <c r="I28" s="143">
        <v>-7</v>
      </c>
      <c r="J28" s="143">
        <v>3</v>
      </c>
      <c r="K28" s="143">
        <v>-4</v>
      </c>
      <c r="L28" s="167">
        <v>-11</v>
      </c>
      <c r="M28" s="143">
        <v>5</v>
      </c>
      <c r="N28" s="143">
        <v>2</v>
      </c>
      <c r="O28" s="143">
        <v>4</v>
      </c>
      <c r="P28" s="143">
        <v>1</v>
      </c>
      <c r="Q28" s="167">
        <v>12</v>
      </c>
      <c r="R28" s="143">
        <v>-5</v>
      </c>
      <c r="S28" s="143">
        <v>4</v>
      </c>
      <c r="T28" s="143">
        <v>1</v>
      </c>
    </row>
    <row r="29" spans="1:20">
      <c r="A29" s="67" t="s">
        <v>7</v>
      </c>
      <c r="B29" s="23"/>
      <c r="C29" s="68"/>
      <c r="D29" s="68">
        <f>D28/C28-1</f>
        <v>0.18518518518518512</v>
      </c>
      <c r="E29" s="81" t="s">
        <v>35</v>
      </c>
      <c r="F29" s="81" t="s">
        <v>35</v>
      </c>
      <c r="G29" s="23"/>
      <c r="H29" s="79" t="s">
        <v>35</v>
      </c>
      <c r="I29" s="68">
        <v>1.3333333333333335</v>
      </c>
      <c r="J29" s="81" t="s">
        <v>35</v>
      </c>
      <c r="K29" s="81" t="s">
        <v>35</v>
      </c>
      <c r="L29" s="23"/>
      <c r="M29" s="79" t="s">
        <v>35</v>
      </c>
      <c r="N29" s="68">
        <v>-0.6</v>
      </c>
      <c r="O29" s="68">
        <v>1</v>
      </c>
      <c r="P29" s="68">
        <v>-0.75</v>
      </c>
      <c r="Q29" s="23"/>
      <c r="R29" s="81" t="s">
        <v>35</v>
      </c>
      <c r="S29" s="79" t="s">
        <v>35</v>
      </c>
      <c r="T29" s="68">
        <v>-0.75</v>
      </c>
    </row>
    <row r="30" spans="1:20">
      <c r="A30" s="67" t="s">
        <v>8</v>
      </c>
      <c r="B30" s="23"/>
      <c r="C30" s="69"/>
      <c r="D30" s="69"/>
      <c r="E30" s="81"/>
      <c r="F30" s="69"/>
      <c r="G30" s="23">
        <v>0.22413793103448265</v>
      </c>
      <c r="H30" s="79" t="s">
        <v>35</v>
      </c>
      <c r="I30" s="81" t="s">
        <v>35</v>
      </c>
      <c r="J30" s="81" t="s">
        <v>35</v>
      </c>
      <c r="K30" s="81" t="s">
        <v>35</v>
      </c>
      <c r="L30" s="88" t="s">
        <v>35</v>
      </c>
      <c r="M30" s="79" t="s">
        <v>35</v>
      </c>
      <c r="N30" s="79" t="s">
        <v>35</v>
      </c>
      <c r="O30" s="69">
        <v>0.33333333333333326</v>
      </c>
      <c r="P30" s="81" t="s">
        <v>35</v>
      </c>
      <c r="Q30" s="88" t="s">
        <v>35</v>
      </c>
      <c r="R30" s="81" t="s">
        <v>35</v>
      </c>
      <c r="S30" s="69">
        <v>1</v>
      </c>
      <c r="T30" s="69">
        <v>-0.75</v>
      </c>
    </row>
    <row r="31" spans="1:20">
      <c r="A31" s="65" t="s">
        <v>341</v>
      </c>
      <c r="B31" s="167">
        <v>68</v>
      </c>
      <c r="C31" s="175">
        <v>19</v>
      </c>
      <c r="D31" s="175">
        <v>-151</v>
      </c>
      <c r="E31" s="175">
        <v>-123</v>
      </c>
      <c r="F31" s="175">
        <f>G31-E31-D31-C31</f>
        <v>11</v>
      </c>
      <c r="G31" s="167">
        <v>-244</v>
      </c>
      <c r="H31" s="175">
        <v>1</v>
      </c>
      <c r="I31" s="175">
        <v>-10</v>
      </c>
      <c r="J31" s="175">
        <v>-2</v>
      </c>
      <c r="K31" s="175">
        <v>-1137</v>
      </c>
      <c r="L31" s="167">
        <v>-1148</v>
      </c>
      <c r="M31" s="175">
        <v>-50</v>
      </c>
      <c r="N31" s="175">
        <v>-27</v>
      </c>
      <c r="O31" s="175">
        <v>15</v>
      </c>
      <c r="P31" s="175">
        <v>-7</v>
      </c>
      <c r="Q31" s="167">
        <v>-69</v>
      </c>
      <c r="R31" s="175">
        <v>14</v>
      </c>
      <c r="S31" s="175">
        <v>18</v>
      </c>
      <c r="T31" s="175">
        <v>16</v>
      </c>
    </row>
    <row r="32" spans="1:20">
      <c r="A32" s="67" t="s">
        <v>7</v>
      </c>
      <c r="B32" s="23"/>
      <c r="C32" s="68"/>
      <c r="D32" s="81" t="s">
        <v>35</v>
      </c>
      <c r="E32" s="68">
        <f>E31/D31-1</f>
        <v>-0.18543046357615889</v>
      </c>
      <c r="F32" s="68">
        <f>F31/E31-1</f>
        <v>-1.089430894308943</v>
      </c>
      <c r="G32" s="23"/>
      <c r="H32" s="68">
        <v>-0.90909090909090906</v>
      </c>
      <c r="I32" s="81" t="s">
        <v>35</v>
      </c>
      <c r="J32" s="68">
        <v>-0.8</v>
      </c>
      <c r="K32" s="81" t="s">
        <v>35</v>
      </c>
      <c r="L32" s="23"/>
      <c r="M32" s="68">
        <v>-0.95602462620932283</v>
      </c>
      <c r="N32" s="68">
        <v>-0.45999999999999996</v>
      </c>
      <c r="O32" s="81" t="s">
        <v>35</v>
      </c>
      <c r="P32" s="81" t="s">
        <v>35</v>
      </c>
      <c r="Q32" s="23"/>
      <c r="R32" s="81" t="s">
        <v>35</v>
      </c>
      <c r="S32" s="68">
        <v>0.28571428571428581</v>
      </c>
      <c r="T32" s="68">
        <v>-0.11111111111111116</v>
      </c>
    </row>
    <row r="33" spans="1:20">
      <c r="A33" s="67" t="s">
        <v>8</v>
      </c>
      <c r="B33" s="88"/>
      <c r="C33" s="79"/>
      <c r="D33" s="69"/>
      <c r="E33" s="69"/>
      <c r="F33" s="69"/>
      <c r="G33" s="88" t="s">
        <v>35</v>
      </c>
      <c r="H33" s="69">
        <v>-0.94736842105263164</v>
      </c>
      <c r="I33" s="69">
        <v>-0.93377483443708609</v>
      </c>
      <c r="J33" s="69">
        <v>-0.98373983739837401</v>
      </c>
      <c r="K33" s="81" t="s">
        <v>35</v>
      </c>
      <c r="L33" s="23">
        <v>3.7049180327868854</v>
      </c>
      <c r="M33" s="79" t="s">
        <v>35</v>
      </c>
      <c r="N33" s="69">
        <v>1.7000000000000002</v>
      </c>
      <c r="O33" s="81" t="s">
        <v>35</v>
      </c>
      <c r="P33" s="81">
        <v>-0.99384344766930521</v>
      </c>
      <c r="Q33" s="23">
        <v>-0.93989547038327526</v>
      </c>
      <c r="R33" s="81" t="s">
        <v>35</v>
      </c>
      <c r="S33" s="79" t="s">
        <v>35</v>
      </c>
      <c r="T33" s="69">
        <v>6.6666666666666652E-2</v>
      </c>
    </row>
    <row r="34" spans="1:20">
      <c r="A34" s="65" t="s">
        <v>222</v>
      </c>
      <c r="B34" s="35">
        <f>B12+B25</f>
        <v>560</v>
      </c>
      <c r="C34" s="73">
        <f>C25+C12</f>
        <v>122</v>
      </c>
      <c r="D34" s="73">
        <f>D25+D12</f>
        <v>120</v>
      </c>
      <c r="E34" s="73">
        <f>E25+E12</f>
        <v>107</v>
      </c>
      <c r="F34" s="66">
        <f>G34-E34-D34-C34</f>
        <v>99</v>
      </c>
      <c r="G34" s="35">
        <v>448</v>
      </c>
      <c r="H34" s="73">
        <v>78</v>
      </c>
      <c r="I34" s="73">
        <v>62</v>
      </c>
      <c r="J34" s="73">
        <v>82</v>
      </c>
      <c r="K34" s="175">
        <v>-1055</v>
      </c>
      <c r="L34" s="167">
        <v>-833</v>
      </c>
      <c r="M34" s="73">
        <v>10</v>
      </c>
      <c r="N34" s="73">
        <v>44</v>
      </c>
      <c r="O34" s="73">
        <v>70</v>
      </c>
      <c r="P34" s="175">
        <v>40</v>
      </c>
      <c r="Q34" s="167">
        <v>164</v>
      </c>
      <c r="R34" s="73">
        <v>53</v>
      </c>
      <c r="S34" s="73">
        <v>73</v>
      </c>
      <c r="T34" s="73">
        <v>68</v>
      </c>
    </row>
    <row r="35" spans="1:20">
      <c r="A35" s="67" t="s">
        <v>7</v>
      </c>
      <c r="B35" s="23"/>
      <c r="C35" s="68"/>
      <c r="D35" s="68">
        <f>D34/C34-1</f>
        <v>-1.6393442622950838E-2</v>
      </c>
      <c r="E35" s="68">
        <f>E34/D34-1</f>
        <v>-0.10833333333333328</v>
      </c>
      <c r="F35" s="68">
        <f>F34/E34-1</f>
        <v>-7.4766355140186924E-2</v>
      </c>
      <c r="G35" s="23"/>
      <c r="H35" s="68">
        <v>-0.21212121212121215</v>
      </c>
      <c r="I35" s="68">
        <v>-0.20512820512820518</v>
      </c>
      <c r="J35" s="68">
        <v>0.32258064516129026</v>
      </c>
      <c r="K35" s="81" t="s">
        <v>35</v>
      </c>
      <c r="L35" s="23"/>
      <c r="M35" s="79" t="s">
        <v>35</v>
      </c>
      <c r="N35" s="68">
        <v>3.4000000000000004</v>
      </c>
      <c r="O35" s="68">
        <v>0.59090909090909083</v>
      </c>
      <c r="P35" s="68">
        <v>-0.4285714285714286</v>
      </c>
      <c r="Q35" s="23"/>
      <c r="R35" s="68">
        <v>0.32499999999999996</v>
      </c>
      <c r="S35" s="68">
        <v>0.37735849056603765</v>
      </c>
      <c r="T35" s="68">
        <v>-6.8493150684931559E-2</v>
      </c>
    </row>
    <row r="36" spans="1:20">
      <c r="A36" s="67" t="s">
        <v>8</v>
      </c>
      <c r="B36" s="23"/>
      <c r="C36" s="69"/>
      <c r="D36" s="69"/>
      <c r="E36" s="69"/>
      <c r="F36" s="69"/>
      <c r="G36" s="23">
        <v>-0.19999999999999996</v>
      </c>
      <c r="H36" s="69">
        <v>-0.36065573770491799</v>
      </c>
      <c r="I36" s="69">
        <v>-0.48333333333333328</v>
      </c>
      <c r="J36" s="69">
        <v>-0.23364485981308414</v>
      </c>
      <c r="K36" s="81" t="s">
        <v>35</v>
      </c>
      <c r="L36" s="88" t="s">
        <v>35</v>
      </c>
      <c r="M36" s="69">
        <v>-0.87179487179487181</v>
      </c>
      <c r="N36" s="69">
        <v>-0.29032258064516125</v>
      </c>
      <c r="O36" s="69">
        <v>-0.14634146341463417</v>
      </c>
      <c r="P36" s="81" t="s">
        <v>35</v>
      </c>
      <c r="Q36" s="88" t="s">
        <v>35</v>
      </c>
      <c r="R36" s="69">
        <v>4.3</v>
      </c>
      <c r="S36" s="69">
        <v>0.65909090909090917</v>
      </c>
      <c r="T36" s="69">
        <v>-2.8571428571428581E-2</v>
      </c>
    </row>
    <row r="37" spans="1:20" ht="24">
      <c r="A37" s="85" t="s">
        <v>236</v>
      </c>
      <c r="B37" s="167">
        <f>B34+B23</f>
        <v>549</v>
      </c>
      <c r="C37" s="175" t="s">
        <v>125</v>
      </c>
      <c r="D37" s="175" t="s">
        <v>125</v>
      </c>
      <c r="E37" s="175" t="s">
        <v>125</v>
      </c>
      <c r="F37" s="175" t="s">
        <v>125</v>
      </c>
      <c r="G37" s="167">
        <v>448</v>
      </c>
      <c r="H37" s="73">
        <v>80</v>
      </c>
      <c r="I37" s="73">
        <v>69</v>
      </c>
      <c r="J37" s="73">
        <v>82</v>
      </c>
      <c r="K37" s="219">
        <v>53</v>
      </c>
      <c r="L37" s="167">
        <v>284</v>
      </c>
      <c r="M37" s="73">
        <v>53</v>
      </c>
      <c r="N37" s="73">
        <v>35</v>
      </c>
      <c r="O37" s="73">
        <v>71</v>
      </c>
      <c r="P37" s="219">
        <v>47</v>
      </c>
      <c r="Q37" s="167">
        <v>206</v>
      </c>
      <c r="R37" s="73">
        <v>53</v>
      </c>
      <c r="S37" s="73">
        <v>61</v>
      </c>
      <c r="T37" s="73">
        <v>68</v>
      </c>
    </row>
    <row r="38" spans="1:20">
      <c r="A38" s="65"/>
      <c r="B38" s="21"/>
      <c r="C38" s="69"/>
      <c r="D38" s="69"/>
      <c r="E38" s="69"/>
      <c r="F38" s="69"/>
      <c r="G38" s="21"/>
      <c r="H38" s="69"/>
      <c r="I38" s="69"/>
      <c r="J38" s="69"/>
      <c r="K38" s="69"/>
      <c r="L38" s="21"/>
      <c r="M38" s="69"/>
      <c r="N38" s="69"/>
      <c r="O38" s="69"/>
      <c r="P38" s="69"/>
      <c r="Q38" s="21"/>
      <c r="R38" s="69"/>
      <c r="S38" s="69"/>
      <c r="T38" s="69"/>
    </row>
    <row r="39" spans="1:20">
      <c r="A39" s="38" t="s">
        <v>24</v>
      </c>
      <c r="B39" s="39"/>
      <c r="C39" s="51"/>
      <c r="D39" s="51"/>
      <c r="E39" s="51"/>
      <c r="F39" s="51"/>
      <c r="G39" s="39"/>
      <c r="H39" s="51"/>
      <c r="I39" s="51"/>
      <c r="J39" s="51"/>
      <c r="K39" s="51"/>
      <c r="L39" s="39"/>
      <c r="M39" s="51"/>
      <c r="N39" s="51"/>
      <c r="O39" s="51"/>
      <c r="P39" s="51"/>
      <c r="Q39" s="39"/>
      <c r="R39" s="51"/>
      <c r="S39" s="51"/>
      <c r="T39" s="51"/>
    </row>
    <row r="40" spans="1:20">
      <c r="A40" s="65" t="s">
        <v>12</v>
      </c>
      <c r="B40" s="35">
        <v>629</v>
      </c>
      <c r="C40" s="66">
        <v>51</v>
      </c>
      <c r="D40" s="66">
        <v>169</v>
      </c>
      <c r="E40" s="66">
        <v>115</v>
      </c>
      <c r="F40" s="66">
        <f>G40-E40-D40-C40</f>
        <v>95</v>
      </c>
      <c r="G40" s="35">
        <v>430</v>
      </c>
      <c r="H40" s="66">
        <v>86</v>
      </c>
      <c r="I40" s="66">
        <v>60</v>
      </c>
      <c r="J40" s="66">
        <v>34</v>
      </c>
      <c r="K40" s="66">
        <v>46</v>
      </c>
      <c r="L40" s="35">
        <v>226</v>
      </c>
      <c r="M40" s="66">
        <v>53</v>
      </c>
      <c r="N40" s="66">
        <v>22</v>
      </c>
      <c r="O40" s="66">
        <v>37</v>
      </c>
      <c r="P40" s="66">
        <v>31</v>
      </c>
      <c r="Q40" s="35">
        <v>143</v>
      </c>
      <c r="R40" s="66">
        <v>41</v>
      </c>
      <c r="S40" s="66">
        <v>39</v>
      </c>
      <c r="T40" s="66">
        <v>69</v>
      </c>
    </row>
    <row r="41" spans="1:20">
      <c r="A41" s="78" t="s">
        <v>7</v>
      </c>
      <c r="B41" s="23"/>
      <c r="C41" s="68"/>
      <c r="D41" s="68">
        <f>D40/C40-1</f>
        <v>2.3137254901960786</v>
      </c>
      <c r="E41" s="68">
        <f>E40/D40-1</f>
        <v>-0.31952662721893488</v>
      </c>
      <c r="F41" s="68">
        <f>F40/E40-1</f>
        <v>-0.17391304347826086</v>
      </c>
      <c r="G41" s="23"/>
      <c r="H41" s="68">
        <v>-9.4736842105263119E-2</v>
      </c>
      <c r="I41" s="68">
        <v>-0.30232558139534882</v>
      </c>
      <c r="J41" s="68">
        <v>-0.43333333333333335</v>
      </c>
      <c r="K41" s="68">
        <v>0.35294117647058831</v>
      </c>
      <c r="L41" s="23"/>
      <c r="M41" s="68">
        <v>0.15217391304347827</v>
      </c>
      <c r="N41" s="68">
        <v>-0.58490566037735847</v>
      </c>
      <c r="O41" s="68">
        <v>0.68181818181818188</v>
      </c>
      <c r="P41" s="68">
        <v>-0.16216216216216217</v>
      </c>
      <c r="Q41" s="23"/>
      <c r="R41" s="68">
        <v>0.32258064516129026</v>
      </c>
      <c r="S41" s="68">
        <v>-4.8780487804878092E-2</v>
      </c>
      <c r="T41" s="68">
        <v>0.76923076923076916</v>
      </c>
    </row>
    <row r="42" spans="1:20">
      <c r="A42" s="78" t="s">
        <v>8</v>
      </c>
      <c r="B42" s="23"/>
      <c r="C42" s="69"/>
      <c r="D42" s="69"/>
      <c r="E42" s="69"/>
      <c r="F42" s="69"/>
      <c r="G42" s="23">
        <v>-0.31637519872813991</v>
      </c>
      <c r="H42" s="69">
        <v>0.68627450980392157</v>
      </c>
      <c r="I42" s="69">
        <v>-0.6449704142011834</v>
      </c>
      <c r="J42" s="69">
        <v>-0.70434782608695645</v>
      </c>
      <c r="K42" s="69">
        <v>-0.51578947368421058</v>
      </c>
      <c r="L42" s="23">
        <v>-0.47441860465116281</v>
      </c>
      <c r="M42" s="69">
        <v>-0.38372093023255816</v>
      </c>
      <c r="N42" s="69">
        <v>-0.6333333333333333</v>
      </c>
      <c r="O42" s="69">
        <v>8.8235294117646967E-2</v>
      </c>
      <c r="P42" s="69">
        <v>-0.32608695652173914</v>
      </c>
      <c r="Q42" s="23">
        <v>-0.36725663716814161</v>
      </c>
      <c r="R42" s="69">
        <v>-0.22641509433962259</v>
      </c>
      <c r="S42" s="69">
        <v>0.77272727272727271</v>
      </c>
      <c r="T42" s="69">
        <v>0.86486486486486491</v>
      </c>
    </row>
    <row r="43" spans="1:20">
      <c r="A43" s="65" t="s">
        <v>39</v>
      </c>
      <c r="B43" s="35">
        <f>168+41</f>
        <v>209</v>
      </c>
      <c r="C43" s="66">
        <f>46+14</f>
        <v>60</v>
      </c>
      <c r="D43" s="66">
        <v>53</v>
      </c>
      <c r="E43" s="66">
        <f>53+10+6</f>
        <v>69</v>
      </c>
      <c r="F43" s="66">
        <f>G43-E43-D43-C43</f>
        <v>53</v>
      </c>
      <c r="G43" s="35">
        <v>235</v>
      </c>
      <c r="H43" s="66">
        <v>62</v>
      </c>
      <c r="I43" s="66">
        <v>75</v>
      </c>
      <c r="J43" s="66">
        <v>79</v>
      </c>
      <c r="K43" s="66">
        <v>82</v>
      </c>
      <c r="L43" s="35">
        <v>298</v>
      </c>
      <c r="M43" s="66">
        <v>64</v>
      </c>
      <c r="N43" s="66">
        <v>74</v>
      </c>
      <c r="O43" s="66">
        <v>69</v>
      </c>
      <c r="P43" s="66">
        <v>32</v>
      </c>
      <c r="Q43" s="35">
        <v>239</v>
      </c>
      <c r="R43" s="66">
        <v>37</v>
      </c>
      <c r="S43" s="66">
        <v>41</v>
      </c>
      <c r="T43" s="66">
        <v>38</v>
      </c>
    </row>
    <row r="44" spans="1:20">
      <c r="A44" s="67" t="s">
        <v>7</v>
      </c>
      <c r="B44" s="23"/>
      <c r="C44" s="68"/>
      <c r="D44" s="68">
        <f>D43/C43-1</f>
        <v>-0.1166666666666667</v>
      </c>
      <c r="E44" s="68">
        <f>E43/D43-1</f>
        <v>0.30188679245283012</v>
      </c>
      <c r="F44" s="68">
        <f>F43/E43-1</f>
        <v>-0.23188405797101452</v>
      </c>
      <c r="G44" s="23"/>
      <c r="H44" s="68">
        <v>0.16981132075471694</v>
      </c>
      <c r="I44" s="68">
        <v>0.20967741935483875</v>
      </c>
      <c r="J44" s="68">
        <v>5.3333333333333233E-2</v>
      </c>
      <c r="K44" s="68">
        <v>3.7974683544303778E-2</v>
      </c>
      <c r="L44" s="23"/>
      <c r="M44" s="68">
        <v>-0.21951219512195119</v>
      </c>
      <c r="N44" s="68">
        <v>0.15625</v>
      </c>
      <c r="O44" s="68">
        <v>-6.7567567567567544E-2</v>
      </c>
      <c r="P44" s="68">
        <v>-0.53623188405797095</v>
      </c>
      <c r="Q44" s="23"/>
      <c r="R44" s="68">
        <v>0.15625</v>
      </c>
      <c r="S44" s="68">
        <v>0.10810810810810811</v>
      </c>
      <c r="T44" s="68">
        <v>-7.3170731707317027E-2</v>
      </c>
    </row>
    <row r="45" spans="1:20">
      <c r="A45" s="67" t="s">
        <v>8</v>
      </c>
      <c r="B45" s="23"/>
      <c r="C45" s="69"/>
      <c r="D45" s="69"/>
      <c r="E45" s="69"/>
      <c r="F45" s="69"/>
      <c r="G45" s="23">
        <v>0.12440191387559807</v>
      </c>
      <c r="H45" s="69">
        <v>3.3333333333333437E-2</v>
      </c>
      <c r="I45" s="69">
        <v>0.41509433962264142</v>
      </c>
      <c r="J45" s="69">
        <v>0.14492753623188404</v>
      </c>
      <c r="K45" s="69">
        <v>0.54716981132075482</v>
      </c>
      <c r="L45" s="23">
        <v>0.26808510638297878</v>
      </c>
      <c r="M45" s="69">
        <v>3.2258064516129004E-2</v>
      </c>
      <c r="N45" s="69">
        <v>-1.3333333333333308E-2</v>
      </c>
      <c r="O45" s="69">
        <v>-0.12658227848101267</v>
      </c>
      <c r="P45" s="69">
        <v>-0.6097560975609756</v>
      </c>
      <c r="Q45" s="23">
        <v>-0.19798657718120805</v>
      </c>
      <c r="R45" s="69">
        <v>-0.421875</v>
      </c>
      <c r="S45" s="69">
        <v>-0.44594594594594594</v>
      </c>
      <c r="T45" s="69">
        <v>-0.44927536231884058</v>
      </c>
    </row>
    <row r="46" spans="1:20">
      <c r="A46" s="65" t="s">
        <v>40</v>
      </c>
      <c r="B46" s="35">
        <f>B43-1</f>
        <v>208</v>
      </c>
      <c r="C46" s="66">
        <f>C43</f>
        <v>60</v>
      </c>
      <c r="D46" s="66">
        <f>D43-1</f>
        <v>52</v>
      </c>
      <c r="E46" s="66">
        <f>E43</f>
        <v>69</v>
      </c>
      <c r="F46" s="66">
        <f>G46-E46-D46-C46</f>
        <v>53</v>
      </c>
      <c r="G46" s="35">
        <v>234</v>
      </c>
      <c r="H46" s="66">
        <v>62</v>
      </c>
      <c r="I46" s="66">
        <v>75</v>
      </c>
      <c r="J46" s="66">
        <v>79</v>
      </c>
      <c r="K46" s="66">
        <v>81</v>
      </c>
      <c r="L46" s="35">
        <v>297</v>
      </c>
      <c r="M46" s="66">
        <v>64</v>
      </c>
      <c r="N46" s="66">
        <v>73</v>
      </c>
      <c r="O46" s="66">
        <v>69</v>
      </c>
      <c r="P46" s="66">
        <v>32</v>
      </c>
      <c r="Q46" s="35">
        <v>238</v>
      </c>
      <c r="R46" s="66">
        <v>37</v>
      </c>
      <c r="S46" s="175">
        <v>40</v>
      </c>
      <c r="T46" s="175">
        <v>38</v>
      </c>
    </row>
    <row r="47" spans="1:20">
      <c r="A47" s="67" t="s">
        <v>7</v>
      </c>
      <c r="B47" s="23"/>
      <c r="C47" s="68"/>
      <c r="D47" s="68">
        <f>D46/C46-1</f>
        <v>-0.1333333333333333</v>
      </c>
      <c r="E47" s="68">
        <f>E46/D46-1</f>
        <v>0.32692307692307687</v>
      </c>
      <c r="F47" s="68">
        <f>F46/E46-1</f>
        <v>-0.23188405797101452</v>
      </c>
      <c r="G47" s="23"/>
      <c r="H47" s="68">
        <v>0.16981132075471694</v>
      </c>
      <c r="I47" s="68">
        <v>0.20967741935483875</v>
      </c>
      <c r="J47" s="68">
        <v>5.3333333333333233E-2</v>
      </c>
      <c r="K47" s="68">
        <v>2.5316455696202445E-2</v>
      </c>
      <c r="L47" s="23"/>
      <c r="M47" s="68">
        <v>-0.20987654320987659</v>
      </c>
      <c r="N47" s="68">
        <v>0.140625</v>
      </c>
      <c r="O47" s="68">
        <v>-5.4794520547945202E-2</v>
      </c>
      <c r="P47" s="68">
        <v>-0.53623188405797095</v>
      </c>
      <c r="Q47" s="23"/>
      <c r="R47" s="68">
        <v>0.15625</v>
      </c>
      <c r="S47" s="68">
        <v>8.1081081081081141E-2</v>
      </c>
      <c r="T47" s="68">
        <v>-5.0000000000000044E-2</v>
      </c>
    </row>
    <row r="48" spans="1:20">
      <c r="A48" s="67" t="s">
        <v>8</v>
      </c>
      <c r="B48" s="23"/>
      <c r="C48" s="69"/>
      <c r="D48" s="69"/>
      <c r="E48" s="69"/>
      <c r="F48" s="69"/>
      <c r="G48" s="23">
        <v>0.125</v>
      </c>
      <c r="H48" s="69">
        <v>3.3333333333333437E-2</v>
      </c>
      <c r="I48" s="69">
        <v>0.44230769230769229</v>
      </c>
      <c r="J48" s="69">
        <v>0.14492753623188404</v>
      </c>
      <c r="K48" s="69">
        <v>0.52830188679245293</v>
      </c>
      <c r="L48" s="23">
        <v>0.26923076923076916</v>
      </c>
      <c r="M48" s="69">
        <v>3.2258064516129004E-2</v>
      </c>
      <c r="N48" s="69">
        <v>-2.6666666666666616E-2</v>
      </c>
      <c r="O48" s="69">
        <v>-0.12658227848101267</v>
      </c>
      <c r="P48" s="69">
        <v>-0.60493827160493829</v>
      </c>
      <c r="Q48" s="23">
        <v>-0.19865319865319864</v>
      </c>
      <c r="R48" s="69">
        <v>-0.421875</v>
      </c>
      <c r="S48" s="69">
        <v>-0.45205479452054798</v>
      </c>
      <c r="T48" s="69">
        <v>-0.44927536231884058</v>
      </c>
    </row>
    <row r="49" spans="1:20">
      <c r="A49" s="65" t="s">
        <v>223</v>
      </c>
      <c r="B49" s="60" t="s">
        <v>125</v>
      </c>
      <c r="C49" s="175" t="s">
        <v>125</v>
      </c>
      <c r="D49" s="175" t="s">
        <v>125</v>
      </c>
      <c r="E49" s="175" t="s">
        <v>125</v>
      </c>
      <c r="F49" s="175" t="s">
        <v>125</v>
      </c>
      <c r="G49" s="60" t="s">
        <v>125</v>
      </c>
      <c r="H49" s="66">
        <v>8</v>
      </c>
      <c r="I49" s="66">
        <v>8</v>
      </c>
      <c r="J49" s="66">
        <v>9</v>
      </c>
      <c r="K49" s="66">
        <v>6</v>
      </c>
      <c r="L49" s="35">
        <v>31</v>
      </c>
      <c r="M49" s="66">
        <v>8</v>
      </c>
      <c r="N49" s="66">
        <v>7</v>
      </c>
      <c r="O49" s="66">
        <v>8</v>
      </c>
      <c r="P49" s="66">
        <v>7</v>
      </c>
      <c r="Q49" s="35">
        <v>30</v>
      </c>
      <c r="R49" s="66">
        <v>7</v>
      </c>
      <c r="S49" s="66">
        <v>7</v>
      </c>
      <c r="T49" s="66">
        <v>6</v>
      </c>
    </row>
    <row r="50" spans="1:20">
      <c r="A50" s="65"/>
      <c r="B50" s="23"/>
      <c r="C50" s="69"/>
      <c r="D50" s="69"/>
      <c r="E50" s="69"/>
      <c r="F50" s="69"/>
      <c r="G50" s="23"/>
      <c r="H50" s="66"/>
      <c r="I50" s="66"/>
      <c r="J50" s="66"/>
      <c r="K50" s="66"/>
      <c r="L50" s="35"/>
      <c r="M50" s="66"/>
      <c r="N50" s="66"/>
      <c r="O50" s="66"/>
      <c r="P50" s="66"/>
      <c r="Q50" s="35"/>
      <c r="R50" s="66"/>
      <c r="S50" s="66"/>
      <c r="T50" s="66"/>
    </row>
    <row r="51" spans="1:20">
      <c r="A51" s="65" t="s">
        <v>13</v>
      </c>
      <c r="B51" s="35">
        <f>B40-B46</f>
        <v>421</v>
      </c>
      <c r="C51" s="175">
        <f>C40-C46</f>
        <v>-9</v>
      </c>
      <c r="D51" s="73">
        <f>D40-D46</f>
        <v>117</v>
      </c>
      <c r="E51" s="73">
        <f>E40-E46</f>
        <v>46</v>
      </c>
      <c r="F51" s="66">
        <f>G51-E51-D51-C51</f>
        <v>42</v>
      </c>
      <c r="G51" s="35">
        <v>196</v>
      </c>
      <c r="H51" s="175">
        <v>16</v>
      </c>
      <c r="I51" s="175">
        <v>-23</v>
      </c>
      <c r="J51" s="175">
        <v>-54</v>
      </c>
      <c r="K51" s="175">
        <v>-41</v>
      </c>
      <c r="L51" s="167">
        <v>-102</v>
      </c>
      <c r="M51" s="175">
        <v>-19</v>
      </c>
      <c r="N51" s="175">
        <v>-58</v>
      </c>
      <c r="O51" s="175">
        <v>-40</v>
      </c>
      <c r="P51" s="175">
        <v>-8</v>
      </c>
      <c r="Q51" s="167">
        <v>-125</v>
      </c>
      <c r="R51" s="175">
        <v>-3</v>
      </c>
      <c r="S51" s="175">
        <v>-8</v>
      </c>
      <c r="T51" s="175">
        <v>25</v>
      </c>
    </row>
    <row r="52" spans="1:20">
      <c r="A52" s="67" t="s">
        <v>7</v>
      </c>
      <c r="B52" s="23"/>
      <c r="C52" s="81"/>
      <c r="D52" s="81" t="s">
        <v>35</v>
      </c>
      <c r="E52" s="68">
        <f>E51/D51-1</f>
        <v>-0.6068376068376069</v>
      </c>
      <c r="F52" s="68">
        <f>F51/E51-1</f>
        <v>-8.6956521739130488E-2</v>
      </c>
      <c r="G52" s="23"/>
      <c r="H52" s="68">
        <v>-0.61904761904761907</v>
      </c>
      <c r="I52" s="81" t="s">
        <v>35</v>
      </c>
      <c r="J52" s="68">
        <v>1.347826086956522</v>
      </c>
      <c r="K52" s="68">
        <v>-0.2407407407407407</v>
      </c>
      <c r="L52" s="23"/>
      <c r="M52" s="68">
        <v>-0.53658536585365857</v>
      </c>
      <c r="N52" s="68">
        <v>2.0526315789473686</v>
      </c>
      <c r="O52" s="68">
        <v>-0.31034482758620685</v>
      </c>
      <c r="P52" s="68">
        <v>-0.8</v>
      </c>
      <c r="Q52" s="23"/>
      <c r="R52" s="68">
        <v>-0.625</v>
      </c>
      <c r="S52" s="68">
        <v>1.6666666666666665</v>
      </c>
      <c r="T52" s="79" t="s">
        <v>35</v>
      </c>
    </row>
    <row r="53" spans="1:20">
      <c r="A53" s="67" t="s">
        <v>8</v>
      </c>
      <c r="B53" s="23"/>
      <c r="C53" s="81"/>
      <c r="D53" s="69"/>
      <c r="E53" s="69"/>
      <c r="F53" s="69"/>
      <c r="G53" s="23">
        <v>-0.53444180522565321</v>
      </c>
      <c r="H53" s="79" t="s">
        <v>35</v>
      </c>
      <c r="I53" s="81" t="s">
        <v>35</v>
      </c>
      <c r="J53" s="81" t="s">
        <v>35</v>
      </c>
      <c r="K53" s="81" t="s">
        <v>35</v>
      </c>
      <c r="L53" s="88" t="s">
        <v>35</v>
      </c>
      <c r="M53" s="79" t="s">
        <v>35</v>
      </c>
      <c r="N53" s="69">
        <v>1.5217391304347827</v>
      </c>
      <c r="O53" s="69">
        <v>-0.2592592592592593</v>
      </c>
      <c r="P53" s="81">
        <v>-0.80487804878048785</v>
      </c>
      <c r="Q53" s="88">
        <v>0.22549019607843146</v>
      </c>
      <c r="R53" s="69">
        <v>-0.84210526315789469</v>
      </c>
      <c r="S53" s="69">
        <v>-0.86206896551724133</v>
      </c>
      <c r="T53" s="79" t="s">
        <v>35</v>
      </c>
    </row>
    <row r="54" spans="1:20">
      <c r="A54" s="48" t="s">
        <v>19</v>
      </c>
      <c r="B54" s="38"/>
      <c r="C54" s="50"/>
      <c r="D54" s="50"/>
      <c r="E54" s="50"/>
      <c r="F54" s="50"/>
      <c r="G54" s="38"/>
      <c r="H54" s="50"/>
      <c r="I54" s="50"/>
      <c r="J54" s="50"/>
      <c r="K54" s="50"/>
      <c r="L54" s="38"/>
      <c r="M54" s="50"/>
      <c r="N54" s="50"/>
      <c r="O54" s="50"/>
      <c r="P54" s="50"/>
      <c r="Q54" s="38"/>
      <c r="R54" s="50"/>
      <c r="S54" s="50"/>
      <c r="T54" s="50"/>
    </row>
    <row r="55" spans="1:20">
      <c r="A55" s="65" t="s">
        <v>32</v>
      </c>
      <c r="B55" s="179">
        <f t="shared" ref="B55:F55" si="0">B31/B9</f>
        <v>3.8968481375358167E-2</v>
      </c>
      <c r="C55" s="180">
        <f t="shared" si="0"/>
        <v>4.4811320754716978E-2</v>
      </c>
      <c r="D55" s="180">
        <f t="shared" si="0"/>
        <v>-0.36298076923076922</v>
      </c>
      <c r="E55" s="180">
        <f t="shared" si="0"/>
        <v>-0.30295566502463056</v>
      </c>
      <c r="F55" s="180">
        <f t="shared" si="0"/>
        <v>2.7227722772277228E-2</v>
      </c>
      <c r="G55" s="179">
        <v>-0.14787878787878789</v>
      </c>
      <c r="H55" s="180">
        <v>2.6666666666666666E-3</v>
      </c>
      <c r="I55" s="180">
        <v>0</v>
      </c>
      <c r="J55" s="180">
        <v>-5.4495912806539508E-3</v>
      </c>
      <c r="K55" s="180">
        <v>-3.1938202247191012</v>
      </c>
      <c r="L55" s="179">
        <v>-0.77936184657162255</v>
      </c>
      <c r="M55" s="180">
        <v>-0.1457725947521866</v>
      </c>
      <c r="N55" s="180">
        <v>-8.0118694362017809E-2</v>
      </c>
      <c r="O55" s="180">
        <v>4.4910179640718563E-2</v>
      </c>
      <c r="P55" s="180">
        <v>-2.1148036253776436E-2</v>
      </c>
      <c r="Q55" s="179">
        <v>-5.1301115241635685E-2</v>
      </c>
      <c r="R55" s="180">
        <v>4.142011834319527E-2</v>
      </c>
      <c r="S55" s="180">
        <v>5.6426332288401257E-2</v>
      </c>
      <c r="T55" s="180">
        <v>5.1118210862619806E-2</v>
      </c>
    </row>
    <row r="56" spans="1:20">
      <c r="A56" s="65" t="s">
        <v>10</v>
      </c>
      <c r="B56" s="53">
        <f t="shared" ref="B56:F56" si="1">B34/B9</f>
        <v>0.3209169054441261</v>
      </c>
      <c r="C56" s="74">
        <f t="shared" si="1"/>
        <v>0.28773584905660377</v>
      </c>
      <c r="D56" s="74">
        <f t="shared" si="1"/>
        <v>0.28846153846153844</v>
      </c>
      <c r="E56" s="74">
        <f t="shared" si="1"/>
        <v>0.26354679802955666</v>
      </c>
      <c r="F56" s="74">
        <f t="shared" si="1"/>
        <v>0.24504950495049505</v>
      </c>
      <c r="G56" s="53">
        <v>0.27151515151515154</v>
      </c>
      <c r="H56" s="74">
        <v>0.20799999999999999</v>
      </c>
      <c r="I56" s="74">
        <v>0.16533333333333333</v>
      </c>
      <c r="J56" s="74">
        <v>0.22343324250681199</v>
      </c>
      <c r="K56" s="180">
        <v>-2.9634831460674156</v>
      </c>
      <c r="L56" s="179">
        <v>-0.56551255940257972</v>
      </c>
      <c r="M56" s="74">
        <v>2.9154518950437316E-2</v>
      </c>
      <c r="N56" s="74">
        <v>0.13056379821958458</v>
      </c>
      <c r="O56" s="74">
        <v>0.20958083832335328</v>
      </c>
      <c r="P56" s="180">
        <v>0.12084592145015106</v>
      </c>
      <c r="Q56" s="179">
        <v>0.12193308550185873</v>
      </c>
      <c r="R56" s="74">
        <v>0.15680473372781065</v>
      </c>
      <c r="S56" s="74">
        <v>0.22884012539184953</v>
      </c>
      <c r="T56" s="74">
        <v>0.21725239616613418</v>
      </c>
    </row>
    <row r="57" spans="1:20">
      <c r="A57" s="65" t="s">
        <v>18</v>
      </c>
      <c r="B57" s="53">
        <f t="shared" ref="B57:F57" si="2">B43/B9</f>
        <v>0.11977077363896849</v>
      </c>
      <c r="C57" s="74">
        <f t="shared" si="2"/>
        <v>0.14150943396226415</v>
      </c>
      <c r="D57" s="74">
        <f t="shared" si="2"/>
        <v>0.12740384615384615</v>
      </c>
      <c r="E57" s="74">
        <f t="shared" si="2"/>
        <v>0.16995073891625614</v>
      </c>
      <c r="F57" s="180">
        <f t="shared" si="2"/>
        <v>0.13118811881188119</v>
      </c>
      <c r="G57" s="53">
        <v>0.14242424242424243</v>
      </c>
      <c r="H57" s="74">
        <v>0.16533333333333333</v>
      </c>
      <c r="I57" s="74">
        <v>0.2</v>
      </c>
      <c r="J57" s="74">
        <v>0.21525885558583105</v>
      </c>
      <c r="K57" s="180">
        <v>0.2303370786516854</v>
      </c>
      <c r="L57" s="53">
        <v>0.2023082145281738</v>
      </c>
      <c r="M57" s="74">
        <v>0.18658892128279883</v>
      </c>
      <c r="N57" s="74">
        <v>0.21958456973293769</v>
      </c>
      <c r="O57" s="74">
        <v>0.20658682634730538</v>
      </c>
      <c r="P57" s="180">
        <v>9.6676737160120846E-2</v>
      </c>
      <c r="Q57" s="53">
        <v>0.17769516728624535</v>
      </c>
      <c r="R57" s="74">
        <v>0.10946745562130178</v>
      </c>
      <c r="S57" s="74">
        <v>0.12852664576802508</v>
      </c>
      <c r="T57" s="74">
        <v>0.12140575079872204</v>
      </c>
    </row>
    <row r="58" spans="1:20" hidden="1">
      <c r="A58" s="65" t="s">
        <v>122</v>
      </c>
      <c r="B58" s="60"/>
      <c r="C58" s="72"/>
      <c r="D58" s="72"/>
      <c r="E58" s="72"/>
      <c r="F58" s="72"/>
      <c r="G58" s="60"/>
      <c r="H58" s="72"/>
      <c r="I58" s="72"/>
      <c r="J58" s="72"/>
      <c r="K58" s="72"/>
      <c r="L58" s="60"/>
      <c r="M58" s="72"/>
      <c r="N58" s="72"/>
      <c r="O58" s="72"/>
      <c r="P58" s="72"/>
      <c r="Q58" s="60"/>
      <c r="R58" s="72"/>
      <c r="S58" s="72"/>
      <c r="T58" s="72"/>
    </row>
    <row r="59" spans="1:20" ht="3.75" customHeight="1">
      <c r="A59" s="52"/>
      <c r="B59" s="52"/>
      <c r="C59" s="52"/>
      <c r="D59" s="52"/>
      <c r="E59" s="52"/>
      <c r="F59" s="52"/>
      <c r="G59" s="52"/>
      <c r="H59" s="52"/>
      <c r="I59" s="52"/>
      <c r="J59" s="52"/>
      <c r="K59" s="52"/>
      <c r="L59" s="52"/>
      <c r="M59" s="52"/>
      <c r="N59" s="52"/>
      <c r="O59" s="52"/>
      <c r="P59" s="52"/>
      <c r="Q59" s="52"/>
      <c r="R59" s="52"/>
      <c r="S59" s="52"/>
      <c r="T59" s="52"/>
    </row>
    <row r="60" spans="1:20" ht="20.25">
      <c r="A60" s="33" t="s">
        <v>251</v>
      </c>
      <c r="B60" s="33"/>
      <c r="C60" s="33"/>
      <c r="D60" s="33"/>
      <c r="E60" s="33"/>
      <c r="F60" s="33"/>
      <c r="G60" s="33"/>
      <c r="H60" s="33"/>
      <c r="I60" s="33"/>
      <c r="J60" s="33"/>
      <c r="K60" s="33"/>
      <c r="L60" s="33"/>
      <c r="M60" s="33"/>
      <c r="N60" s="33"/>
      <c r="O60" s="33"/>
      <c r="P60" s="33"/>
      <c r="Q60" s="33"/>
      <c r="R60" s="33"/>
      <c r="S60" s="33"/>
      <c r="T60" s="33"/>
    </row>
    <row r="61" spans="1:20">
      <c r="A61" s="21"/>
      <c r="B61" s="21"/>
      <c r="C61" s="21"/>
      <c r="D61" s="21"/>
      <c r="E61" s="21"/>
      <c r="F61" s="21"/>
      <c r="G61" s="21"/>
      <c r="H61" s="21"/>
      <c r="I61" s="21"/>
      <c r="J61" s="21"/>
      <c r="K61" s="21"/>
      <c r="L61" s="21"/>
      <c r="M61" s="21"/>
      <c r="N61" s="21"/>
      <c r="O61" s="21"/>
      <c r="P61" s="21"/>
      <c r="Q61" s="21"/>
      <c r="R61" s="21"/>
      <c r="S61" s="21"/>
      <c r="T61" s="21"/>
    </row>
    <row r="62" spans="1:20">
      <c r="A62" s="38" t="s">
        <v>63</v>
      </c>
      <c r="B62" s="50"/>
      <c r="C62" s="50"/>
      <c r="D62" s="50"/>
      <c r="E62" s="50"/>
      <c r="F62" s="50"/>
      <c r="G62" s="50"/>
      <c r="H62" s="50"/>
      <c r="I62" s="50"/>
      <c r="J62" s="50"/>
      <c r="K62" s="50"/>
      <c r="L62" s="50"/>
      <c r="M62" s="50"/>
      <c r="N62" s="50"/>
      <c r="O62" s="50"/>
      <c r="P62" s="50"/>
      <c r="Q62" s="50"/>
      <c r="R62" s="50"/>
      <c r="S62" s="50"/>
      <c r="T62" s="50"/>
    </row>
    <row r="63" spans="1:20">
      <c r="A63" s="65" t="s">
        <v>16</v>
      </c>
      <c r="B63" s="88" t="s">
        <v>36</v>
      </c>
      <c r="C63" s="79" t="s">
        <v>36</v>
      </c>
      <c r="D63" s="79" t="s">
        <v>36</v>
      </c>
      <c r="E63" s="79" t="s">
        <v>36</v>
      </c>
      <c r="F63" s="79" t="s">
        <v>36</v>
      </c>
      <c r="G63" s="167">
        <v>1650</v>
      </c>
      <c r="H63" s="66">
        <v>375</v>
      </c>
      <c r="I63" s="66">
        <v>375</v>
      </c>
      <c r="J63" s="66">
        <v>367</v>
      </c>
      <c r="K63" s="66">
        <v>356</v>
      </c>
      <c r="L63" s="167">
        <v>1473</v>
      </c>
      <c r="M63" s="66">
        <v>343</v>
      </c>
      <c r="N63" s="66">
        <v>337</v>
      </c>
      <c r="O63" s="66">
        <v>334</v>
      </c>
      <c r="P63" s="66">
        <v>331</v>
      </c>
      <c r="Q63" s="167">
        <v>1345</v>
      </c>
      <c r="R63" s="66">
        <v>338</v>
      </c>
      <c r="S63" s="66">
        <v>319</v>
      </c>
      <c r="T63" s="66">
        <v>313</v>
      </c>
    </row>
    <row r="64" spans="1:20">
      <c r="A64" s="67" t="s">
        <v>7</v>
      </c>
      <c r="B64" s="23"/>
      <c r="C64" s="3"/>
      <c r="D64" s="3"/>
      <c r="E64" s="3"/>
      <c r="F64" s="3"/>
      <c r="G64" s="23"/>
      <c r="H64" s="3"/>
      <c r="I64" s="68">
        <v>0</v>
      </c>
      <c r="J64" s="68">
        <v>-2.1333333333333315E-2</v>
      </c>
      <c r="K64" s="68">
        <v>-2.9972752043596729E-2</v>
      </c>
      <c r="L64" s="23"/>
      <c r="M64" s="68"/>
      <c r="N64" s="68">
        <v>-1.7492711370262426E-2</v>
      </c>
      <c r="O64" s="68">
        <v>-8.9020771513352859E-3</v>
      </c>
      <c r="P64" s="68">
        <v>-8.9820359281437279E-3</v>
      </c>
      <c r="Q64" s="23"/>
      <c r="R64" s="68">
        <v>2.114803625377637E-2</v>
      </c>
      <c r="S64" s="68">
        <v>-5.6213017751479244E-2</v>
      </c>
      <c r="T64" s="68">
        <v>-1.8808777429467072E-2</v>
      </c>
    </row>
    <row r="65" spans="1:20">
      <c r="A65" s="67" t="s">
        <v>8</v>
      </c>
      <c r="B65" s="23"/>
      <c r="C65" s="3"/>
      <c r="D65" s="3"/>
      <c r="E65" s="3"/>
      <c r="F65" s="3"/>
      <c r="G65" s="23"/>
      <c r="H65" s="3"/>
      <c r="I65" s="3"/>
      <c r="J65" s="3"/>
      <c r="K65" s="3"/>
      <c r="L65" s="23">
        <v>-0.1072727272727273</v>
      </c>
      <c r="M65" s="69">
        <v>-8.5333333333333372E-2</v>
      </c>
      <c r="N65" s="69">
        <v>-0.10133333333333339</v>
      </c>
      <c r="O65" s="69">
        <v>-8.9918256130790186E-2</v>
      </c>
      <c r="P65" s="69">
        <v>-7.02247191011236E-2</v>
      </c>
      <c r="Q65" s="23">
        <v>-8.6897488119484056E-2</v>
      </c>
      <c r="R65" s="69">
        <v>-1.4577259475218707E-2</v>
      </c>
      <c r="S65" s="69">
        <v>-5.3412462908011826E-2</v>
      </c>
      <c r="T65" s="69">
        <v>-6.2874251497005984E-2</v>
      </c>
    </row>
    <row r="66" spans="1:20">
      <c r="A66" s="65" t="s">
        <v>253</v>
      </c>
      <c r="B66" s="88" t="s">
        <v>36</v>
      </c>
      <c r="C66" s="79" t="s">
        <v>36</v>
      </c>
      <c r="D66" s="79" t="s">
        <v>36</v>
      </c>
      <c r="E66" s="79" t="s">
        <v>36</v>
      </c>
      <c r="F66" s="79" t="s">
        <v>36</v>
      </c>
      <c r="G66" s="167">
        <v>285</v>
      </c>
      <c r="H66" s="66">
        <v>79</v>
      </c>
      <c r="I66" s="66">
        <v>79</v>
      </c>
      <c r="J66" s="66">
        <v>81</v>
      </c>
      <c r="K66" s="66">
        <v>84</v>
      </c>
      <c r="L66" s="167">
        <v>323</v>
      </c>
      <c r="M66" s="66">
        <v>78</v>
      </c>
      <c r="N66" s="66">
        <v>81</v>
      </c>
      <c r="O66" s="66">
        <v>93</v>
      </c>
      <c r="P66" s="66">
        <v>82</v>
      </c>
      <c r="Q66" s="167">
        <v>334</v>
      </c>
      <c r="R66" s="66">
        <v>76</v>
      </c>
      <c r="S66" s="66">
        <v>78</v>
      </c>
      <c r="T66" s="66">
        <v>76</v>
      </c>
    </row>
    <row r="67" spans="1:20">
      <c r="A67" s="78" t="s">
        <v>7</v>
      </c>
      <c r="B67" s="23"/>
      <c r="C67" s="3"/>
      <c r="D67" s="3"/>
      <c r="E67" s="3"/>
      <c r="F67" s="3"/>
      <c r="G67" s="167"/>
      <c r="H67" s="3"/>
      <c r="I67" s="68">
        <v>0</v>
      </c>
      <c r="J67" s="68">
        <v>2.5316455696202445E-2</v>
      </c>
      <c r="K67" s="68">
        <v>3.7037037037036979E-2</v>
      </c>
      <c r="L67" s="23"/>
      <c r="M67" s="68"/>
      <c r="N67" s="68">
        <v>3.8461538461538547E-2</v>
      </c>
      <c r="O67" s="68">
        <v>0.14814814814814814</v>
      </c>
      <c r="P67" s="68">
        <v>-0.11827956989247312</v>
      </c>
      <c r="Q67" s="23"/>
      <c r="R67" s="68">
        <v>-7.3170731707317027E-2</v>
      </c>
      <c r="S67" s="68">
        <v>2.6315789473684292E-2</v>
      </c>
      <c r="T67" s="68">
        <v>-2.5641025641025661E-2</v>
      </c>
    </row>
    <row r="68" spans="1:20">
      <c r="A68" s="78" t="s">
        <v>8</v>
      </c>
      <c r="B68" s="23"/>
      <c r="C68" s="3"/>
      <c r="D68" s="3"/>
      <c r="E68" s="3"/>
      <c r="F68" s="3"/>
      <c r="G68" s="167"/>
      <c r="H68" s="3"/>
      <c r="I68" s="3"/>
      <c r="J68" s="3"/>
      <c r="K68" s="3"/>
      <c r="L68" s="23">
        <v>0.1333333333333333</v>
      </c>
      <c r="M68" s="69">
        <v>-1.2658227848101222E-2</v>
      </c>
      <c r="N68" s="69">
        <v>2.5316455696202445E-2</v>
      </c>
      <c r="O68" s="69">
        <v>0.14814814814814814</v>
      </c>
      <c r="P68" s="69">
        <v>-2.3809523809523836E-2</v>
      </c>
      <c r="Q68" s="23">
        <v>3.4055727554179516E-2</v>
      </c>
      <c r="R68" s="69">
        <v>-2.5641025641025661E-2</v>
      </c>
      <c r="S68" s="69">
        <v>-3.703703703703709E-2</v>
      </c>
      <c r="T68" s="69">
        <v>-0.18279569892473113</v>
      </c>
    </row>
    <row r="69" spans="1:20">
      <c r="A69" s="65" t="s">
        <v>79</v>
      </c>
      <c r="B69" s="88" t="s">
        <v>36</v>
      </c>
      <c r="C69" s="79" t="s">
        <v>36</v>
      </c>
      <c r="D69" s="79" t="s">
        <v>36</v>
      </c>
      <c r="E69" s="79" t="s">
        <v>36</v>
      </c>
      <c r="F69" s="79" t="s">
        <v>36</v>
      </c>
      <c r="G69" s="167">
        <v>245</v>
      </c>
      <c r="H69" s="66">
        <v>58</v>
      </c>
      <c r="I69" s="66">
        <v>60</v>
      </c>
      <c r="J69" s="66">
        <v>56</v>
      </c>
      <c r="K69" s="66">
        <v>59</v>
      </c>
      <c r="L69" s="167">
        <v>233</v>
      </c>
      <c r="M69" s="66">
        <v>55</v>
      </c>
      <c r="N69" s="66">
        <v>51</v>
      </c>
      <c r="O69" s="66">
        <v>50</v>
      </c>
      <c r="P69" s="66">
        <v>53</v>
      </c>
      <c r="Q69" s="167">
        <v>209</v>
      </c>
      <c r="R69" s="66">
        <v>51</v>
      </c>
      <c r="S69" s="66">
        <v>47</v>
      </c>
      <c r="T69" s="66">
        <v>48</v>
      </c>
    </row>
    <row r="70" spans="1:20">
      <c r="A70" s="67" t="s">
        <v>7</v>
      </c>
      <c r="B70" s="23"/>
      <c r="C70" s="3"/>
      <c r="D70" s="3"/>
      <c r="E70" s="3"/>
      <c r="F70" s="3"/>
      <c r="G70" s="167"/>
      <c r="H70" s="3"/>
      <c r="I70" s="68">
        <v>3.4482758620689724E-2</v>
      </c>
      <c r="J70" s="68">
        <v>-6.6666666666666652E-2</v>
      </c>
      <c r="K70" s="68">
        <v>5.3571428571428603E-2</v>
      </c>
      <c r="L70" s="23"/>
      <c r="M70" s="68"/>
      <c r="N70" s="68">
        <v>-7.2727272727272751E-2</v>
      </c>
      <c r="O70" s="68">
        <v>-1.9607843137254943E-2</v>
      </c>
      <c r="P70" s="68">
        <v>6.0000000000000053E-2</v>
      </c>
      <c r="Q70" s="23"/>
      <c r="R70" s="68">
        <v>-3.7735849056603765E-2</v>
      </c>
      <c r="S70" s="68">
        <v>-7.8431372549019662E-2</v>
      </c>
      <c r="T70" s="68">
        <v>2.1276595744680771E-2</v>
      </c>
    </row>
    <row r="71" spans="1:20">
      <c r="A71" s="67" t="s">
        <v>8</v>
      </c>
      <c r="B71" s="23"/>
      <c r="C71" s="3"/>
      <c r="D71" s="3"/>
      <c r="E71" s="3"/>
      <c r="F71" s="3"/>
      <c r="G71" s="167"/>
      <c r="H71" s="3"/>
      <c r="I71" s="3"/>
      <c r="J71" s="3"/>
      <c r="K71" s="3"/>
      <c r="L71" s="23">
        <v>-4.8979591836734726E-2</v>
      </c>
      <c r="M71" s="69">
        <v>-5.1724137931034475E-2</v>
      </c>
      <c r="N71" s="69">
        <v>-0.15000000000000002</v>
      </c>
      <c r="O71" s="69">
        <v>-0.1071428571428571</v>
      </c>
      <c r="P71" s="69">
        <v>-0.10169491525423724</v>
      </c>
      <c r="Q71" s="23">
        <v>-0.10300429184549353</v>
      </c>
      <c r="R71" s="69">
        <v>-7.2727272727272751E-2</v>
      </c>
      <c r="S71" s="69">
        <v>-7.8431372549019662E-2</v>
      </c>
      <c r="T71" s="69">
        <v>-4.0000000000000036E-2</v>
      </c>
    </row>
    <row r="72" spans="1:20">
      <c r="A72" s="65" t="s">
        <v>70</v>
      </c>
      <c r="B72" s="88" t="s">
        <v>36</v>
      </c>
      <c r="C72" s="79" t="s">
        <v>36</v>
      </c>
      <c r="D72" s="79" t="s">
        <v>36</v>
      </c>
      <c r="E72" s="79" t="s">
        <v>36</v>
      </c>
      <c r="F72" s="79" t="s">
        <v>36</v>
      </c>
      <c r="G72" s="167">
        <v>957</v>
      </c>
      <c r="H72" s="66">
        <v>237</v>
      </c>
      <c r="I72" s="66">
        <v>246</v>
      </c>
      <c r="J72" s="66">
        <v>229</v>
      </c>
      <c r="K72" s="66">
        <v>244</v>
      </c>
      <c r="L72" s="167">
        <v>956</v>
      </c>
      <c r="M72" s="66">
        <v>226</v>
      </c>
      <c r="N72" s="66">
        <v>222</v>
      </c>
      <c r="O72" s="66">
        <v>219</v>
      </c>
      <c r="P72" s="66">
        <v>228</v>
      </c>
      <c r="Q72" s="167">
        <v>895</v>
      </c>
      <c r="R72" s="66">
        <v>222</v>
      </c>
      <c r="S72" s="66">
        <v>212</v>
      </c>
      <c r="T72" s="66">
        <v>204</v>
      </c>
    </row>
    <row r="73" spans="1:20">
      <c r="A73" s="67" t="s">
        <v>7</v>
      </c>
      <c r="B73" s="23"/>
      <c r="C73" s="3"/>
      <c r="D73" s="3"/>
      <c r="E73" s="3"/>
      <c r="F73" s="3"/>
      <c r="G73" s="272"/>
      <c r="H73" s="3"/>
      <c r="I73" s="68">
        <v>3.7974683544303778E-2</v>
      </c>
      <c r="J73" s="68">
        <v>-6.9105691056910556E-2</v>
      </c>
      <c r="K73" s="68">
        <v>6.5502183406113579E-2</v>
      </c>
      <c r="L73" s="23"/>
      <c r="M73" s="68"/>
      <c r="N73" s="68">
        <v>-1.7699115044247815E-2</v>
      </c>
      <c r="O73" s="68">
        <v>-1.3513513513513487E-2</v>
      </c>
      <c r="P73" s="68">
        <v>4.1095890410958846E-2</v>
      </c>
      <c r="Q73" s="23"/>
      <c r="R73" s="68">
        <v>-2.6315789473684181E-2</v>
      </c>
      <c r="S73" s="68">
        <v>-4.5045045045045029E-2</v>
      </c>
      <c r="T73" s="68">
        <v>-3.7735849056603765E-2</v>
      </c>
    </row>
    <row r="74" spans="1:20">
      <c r="A74" s="67" t="s">
        <v>8</v>
      </c>
      <c r="B74" s="23"/>
      <c r="C74" s="3"/>
      <c r="D74" s="3"/>
      <c r="E74" s="3"/>
      <c r="F74" s="3"/>
      <c r="G74" s="167"/>
      <c r="H74" s="3"/>
      <c r="I74" s="3"/>
      <c r="J74" s="3"/>
      <c r="K74" s="3"/>
      <c r="L74" s="23">
        <v>-1.0449320794148065E-3</v>
      </c>
      <c r="M74" s="69">
        <v>-4.641350210970463E-2</v>
      </c>
      <c r="N74" s="69">
        <v>-9.7560975609756073E-2</v>
      </c>
      <c r="O74" s="69">
        <v>-4.3668122270742349E-2</v>
      </c>
      <c r="P74" s="69">
        <v>-6.557377049180324E-2</v>
      </c>
      <c r="Q74" s="23">
        <v>-6.3807531380753124E-2</v>
      </c>
      <c r="R74" s="69">
        <v>-1.7699115044247815E-2</v>
      </c>
      <c r="S74" s="69">
        <v>-4.5045045045045029E-2</v>
      </c>
      <c r="T74" s="69">
        <v>-6.8493150684931559E-2</v>
      </c>
    </row>
    <row r="75" spans="1:20">
      <c r="A75" s="65" t="s">
        <v>231</v>
      </c>
      <c r="B75" s="88" t="s">
        <v>36</v>
      </c>
      <c r="C75" s="79" t="s">
        <v>36</v>
      </c>
      <c r="D75" s="79" t="s">
        <v>36</v>
      </c>
      <c r="E75" s="79" t="s">
        <v>36</v>
      </c>
      <c r="F75" s="79" t="s">
        <v>36</v>
      </c>
      <c r="G75" s="211">
        <v>0</v>
      </c>
      <c r="H75" s="66">
        <v>2</v>
      </c>
      <c r="I75" s="66">
        <v>7</v>
      </c>
      <c r="J75" s="66">
        <v>0</v>
      </c>
      <c r="K75" s="66">
        <v>8</v>
      </c>
      <c r="L75" s="167">
        <v>17</v>
      </c>
      <c r="M75" s="66">
        <v>43</v>
      </c>
      <c r="N75" s="175">
        <v>-9</v>
      </c>
      <c r="O75" s="175">
        <v>1</v>
      </c>
      <c r="P75" s="66">
        <v>7</v>
      </c>
      <c r="Q75" s="167">
        <v>42</v>
      </c>
      <c r="R75" s="66">
        <v>0</v>
      </c>
      <c r="S75" s="175">
        <v>-12</v>
      </c>
      <c r="T75" s="175">
        <v>1</v>
      </c>
    </row>
    <row r="76" spans="1:20">
      <c r="A76" s="67" t="s">
        <v>7</v>
      </c>
      <c r="B76" s="23"/>
      <c r="C76" s="3"/>
      <c r="D76" s="3"/>
      <c r="E76" s="3"/>
      <c r="F76" s="3"/>
      <c r="G76" s="167"/>
      <c r="H76" s="3"/>
      <c r="I76" s="68">
        <v>2.5</v>
      </c>
      <c r="J76" s="81" t="s">
        <v>35</v>
      </c>
      <c r="K76" s="81" t="s">
        <v>35</v>
      </c>
      <c r="L76" s="167"/>
      <c r="M76" s="68"/>
      <c r="N76" s="3"/>
      <c r="O76" s="81" t="s">
        <v>35</v>
      </c>
      <c r="P76" s="68">
        <v>6</v>
      </c>
      <c r="Q76" s="167"/>
      <c r="R76" s="81" t="s">
        <v>35</v>
      </c>
      <c r="S76" s="81" t="s">
        <v>35</v>
      </c>
      <c r="T76" s="81" t="s">
        <v>35</v>
      </c>
    </row>
    <row r="77" spans="1:20">
      <c r="A77" s="67" t="s">
        <v>8</v>
      </c>
      <c r="B77" s="23"/>
      <c r="C77" s="3"/>
      <c r="D77" s="3"/>
      <c r="E77" s="3"/>
      <c r="F77" s="3"/>
      <c r="G77" s="167"/>
      <c r="H77" s="3"/>
      <c r="I77" s="3"/>
      <c r="J77" s="3"/>
      <c r="K77" s="3"/>
      <c r="L77" s="88" t="s">
        <v>35</v>
      </c>
      <c r="M77" s="69"/>
      <c r="N77" s="3"/>
      <c r="O77" s="81" t="s">
        <v>35</v>
      </c>
      <c r="P77" s="69">
        <v>-0.125</v>
      </c>
      <c r="Q77" s="23">
        <v>1.4705882352941178</v>
      </c>
      <c r="R77" s="81" t="s">
        <v>35</v>
      </c>
      <c r="S77" s="69">
        <v>0.33333333333333326</v>
      </c>
      <c r="T77" s="69">
        <v>0</v>
      </c>
    </row>
    <row r="78" spans="1:20">
      <c r="A78" s="65" t="s">
        <v>229</v>
      </c>
      <c r="B78" s="88" t="s">
        <v>36</v>
      </c>
      <c r="C78" s="79" t="s">
        <v>36</v>
      </c>
      <c r="D78" s="79" t="s">
        <v>36</v>
      </c>
      <c r="E78" s="79" t="s">
        <v>36</v>
      </c>
      <c r="F78" s="79" t="s">
        <v>36</v>
      </c>
      <c r="G78" s="167">
        <v>163</v>
      </c>
      <c r="H78" s="175">
        <v>-1</v>
      </c>
      <c r="I78" s="175">
        <v>-17</v>
      </c>
      <c r="J78" s="66">
        <v>1</v>
      </c>
      <c r="K78" s="175">
        <v>-39</v>
      </c>
      <c r="L78" s="167">
        <v>-56</v>
      </c>
      <c r="M78" s="175">
        <v>-59</v>
      </c>
      <c r="N78" s="175">
        <v>-8</v>
      </c>
      <c r="O78" s="175">
        <v>-29</v>
      </c>
      <c r="P78" s="175">
        <v>-39</v>
      </c>
      <c r="Q78" s="167">
        <v>-135</v>
      </c>
      <c r="R78" s="175">
        <v>-11</v>
      </c>
      <c r="S78" s="175">
        <v>-6</v>
      </c>
      <c r="T78" s="175">
        <v>-16</v>
      </c>
    </row>
    <row r="79" spans="1:20">
      <c r="A79" s="67" t="s">
        <v>7</v>
      </c>
      <c r="B79" s="23"/>
      <c r="C79" s="3"/>
      <c r="D79" s="3"/>
      <c r="E79" s="3"/>
      <c r="F79" s="3"/>
      <c r="G79" s="167"/>
      <c r="H79" s="3"/>
      <c r="I79" s="68">
        <v>16</v>
      </c>
      <c r="J79" s="81" t="s">
        <v>35</v>
      </c>
      <c r="K79" s="81" t="s">
        <v>35</v>
      </c>
      <c r="L79" s="167"/>
      <c r="M79" s="3"/>
      <c r="N79" s="68">
        <v>-0.86440677966101698</v>
      </c>
      <c r="O79" s="68">
        <v>2.625</v>
      </c>
      <c r="P79" s="68">
        <v>0.34482758620689657</v>
      </c>
      <c r="Q79" s="167"/>
      <c r="R79" s="68">
        <v>-0.71794871794871795</v>
      </c>
      <c r="S79" s="68">
        <v>-0.45454545454545459</v>
      </c>
      <c r="T79" s="68">
        <v>1.6666666666666665</v>
      </c>
    </row>
    <row r="80" spans="1:20">
      <c r="A80" s="67" t="s">
        <v>8</v>
      </c>
      <c r="B80" s="23"/>
      <c r="C80" s="3"/>
      <c r="D80" s="3"/>
      <c r="E80" s="3"/>
      <c r="F80" s="3"/>
      <c r="G80" s="167"/>
      <c r="H80" s="3"/>
      <c r="I80" s="3"/>
      <c r="J80" s="3"/>
      <c r="K80" s="175"/>
      <c r="L80" s="88" t="s">
        <v>35</v>
      </c>
      <c r="M80" s="3"/>
      <c r="N80" s="69">
        <v>-0.52941176470588236</v>
      </c>
      <c r="O80" s="81" t="s">
        <v>35</v>
      </c>
      <c r="P80" s="69">
        <v>0</v>
      </c>
      <c r="Q80" s="23">
        <v>1.4107142857142856</v>
      </c>
      <c r="R80" s="69">
        <v>-0.81355932203389836</v>
      </c>
      <c r="S80" s="69">
        <v>-0.25</v>
      </c>
      <c r="T80" s="69">
        <v>-0.44827586206896552</v>
      </c>
    </row>
    <row r="81" spans="1:20">
      <c r="A81" s="65" t="s">
        <v>77</v>
      </c>
      <c r="B81" s="88" t="s">
        <v>36</v>
      </c>
      <c r="C81" s="79" t="s">
        <v>36</v>
      </c>
      <c r="D81" s="79" t="s">
        <v>36</v>
      </c>
      <c r="E81" s="79" t="s">
        <v>36</v>
      </c>
      <c r="F81" s="79" t="s">
        <v>36</v>
      </c>
      <c r="G81" s="167">
        <v>71</v>
      </c>
      <c r="H81" s="175">
        <v>-3</v>
      </c>
      <c r="I81" s="175">
        <v>-7</v>
      </c>
      <c r="J81" s="175">
        <v>3</v>
      </c>
      <c r="K81" s="175">
        <v>-4</v>
      </c>
      <c r="L81" s="167">
        <v>-11</v>
      </c>
      <c r="M81" s="175">
        <v>5</v>
      </c>
      <c r="N81" s="175">
        <v>2</v>
      </c>
      <c r="O81" s="175">
        <v>4</v>
      </c>
      <c r="P81" s="175">
        <v>1</v>
      </c>
      <c r="Q81" s="167">
        <v>12</v>
      </c>
      <c r="R81" s="175">
        <v>-5</v>
      </c>
      <c r="S81" s="175">
        <v>4</v>
      </c>
      <c r="T81" s="175">
        <v>1</v>
      </c>
    </row>
    <row r="82" spans="1:20">
      <c r="A82" s="67" t="s">
        <v>7</v>
      </c>
      <c r="B82" s="23"/>
      <c r="C82" s="3"/>
      <c r="D82" s="3"/>
      <c r="E82" s="3"/>
      <c r="F82" s="3"/>
      <c r="G82" s="167"/>
      <c r="H82" s="3"/>
      <c r="I82" s="68">
        <v>1.3333333333333335</v>
      </c>
      <c r="J82" s="81" t="s">
        <v>35</v>
      </c>
      <c r="K82" s="81" t="s">
        <v>35</v>
      </c>
      <c r="L82" s="167"/>
      <c r="M82" s="3"/>
      <c r="N82" s="3"/>
      <c r="O82" s="68">
        <v>1</v>
      </c>
      <c r="P82" s="68">
        <v>-0.75</v>
      </c>
      <c r="Q82" s="167"/>
      <c r="R82" s="81" t="s">
        <v>35</v>
      </c>
      <c r="S82" s="81" t="s">
        <v>35</v>
      </c>
      <c r="T82" s="68">
        <v>-0.75</v>
      </c>
    </row>
    <row r="83" spans="1:20">
      <c r="A83" s="67" t="s">
        <v>8</v>
      </c>
      <c r="B83" s="23"/>
      <c r="C83" s="3"/>
      <c r="D83" s="3"/>
      <c r="E83" s="3"/>
      <c r="F83" s="3"/>
      <c r="G83" s="167"/>
      <c r="H83" s="3"/>
      <c r="I83" s="3"/>
      <c r="J83" s="3"/>
      <c r="K83" s="175"/>
      <c r="L83" s="88" t="s">
        <v>35</v>
      </c>
      <c r="M83" s="3"/>
      <c r="N83" s="3"/>
      <c r="O83" s="69">
        <v>0.33333333333333326</v>
      </c>
      <c r="P83" s="81" t="s">
        <v>35</v>
      </c>
      <c r="Q83" s="88" t="s">
        <v>35</v>
      </c>
      <c r="R83" s="81" t="s">
        <v>35</v>
      </c>
      <c r="S83" s="69">
        <v>1</v>
      </c>
      <c r="T83" s="69">
        <v>-0.75</v>
      </c>
    </row>
    <row r="84" spans="1:20">
      <c r="A84" s="65" t="s">
        <v>341</v>
      </c>
      <c r="B84" s="88" t="s">
        <v>36</v>
      </c>
      <c r="C84" s="79" t="s">
        <v>36</v>
      </c>
      <c r="D84" s="79" t="s">
        <v>36</v>
      </c>
      <c r="E84" s="79" t="s">
        <v>36</v>
      </c>
      <c r="F84" s="79" t="s">
        <v>36</v>
      </c>
      <c r="G84" s="167">
        <v>-244</v>
      </c>
      <c r="H84" s="175">
        <v>1</v>
      </c>
      <c r="I84" s="175">
        <v>-10</v>
      </c>
      <c r="J84" s="175">
        <v>-2</v>
      </c>
      <c r="K84" s="175">
        <v>-37</v>
      </c>
      <c r="L84" s="167">
        <v>-48</v>
      </c>
      <c r="M84" s="175">
        <v>-64</v>
      </c>
      <c r="N84" s="175">
        <v>-11</v>
      </c>
      <c r="O84" s="175">
        <v>-34</v>
      </c>
      <c r="P84" s="175">
        <v>-40</v>
      </c>
      <c r="Q84" s="167">
        <v>-149</v>
      </c>
      <c r="R84" s="175">
        <v>-6</v>
      </c>
      <c r="S84" s="175">
        <v>-11</v>
      </c>
      <c r="T84" s="175">
        <v>-18</v>
      </c>
    </row>
    <row r="85" spans="1:20">
      <c r="A85" s="67" t="s">
        <v>7</v>
      </c>
      <c r="B85" s="23"/>
      <c r="C85" s="3"/>
      <c r="D85" s="3"/>
      <c r="E85" s="3"/>
      <c r="F85" s="3"/>
      <c r="G85" s="167"/>
      <c r="H85" s="3"/>
      <c r="I85" s="81" t="s">
        <v>35</v>
      </c>
      <c r="J85" s="68">
        <v>-0.8</v>
      </c>
      <c r="K85" s="68">
        <v>17.5</v>
      </c>
      <c r="L85" s="23"/>
      <c r="M85" s="3"/>
      <c r="N85" s="68">
        <v>-0.828125</v>
      </c>
      <c r="O85" s="68">
        <v>2.0909090909090908</v>
      </c>
      <c r="P85" s="68">
        <v>0.17647058823529416</v>
      </c>
      <c r="Q85" s="23"/>
      <c r="R85" s="68">
        <v>-0.85</v>
      </c>
      <c r="S85" s="68">
        <v>0.83333333333333326</v>
      </c>
      <c r="T85" s="68">
        <v>0.63636363636363646</v>
      </c>
    </row>
    <row r="86" spans="1:20">
      <c r="A86" s="67" t="s">
        <v>8</v>
      </c>
      <c r="B86" s="23"/>
      <c r="C86" s="3"/>
      <c r="D86" s="3"/>
      <c r="E86" s="3"/>
      <c r="F86" s="3"/>
      <c r="G86" s="167"/>
      <c r="H86" s="3"/>
      <c r="I86" s="3"/>
      <c r="J86" s="3"/>
      <c r="K86" s="3"/>
      <c r="L86" s="23">
        <v>-0.80327868852459017</v>
      </c>
      <c r="M86" s="3"/>
      <c r="N86" s="69">
        <v>0.10000000000000009</v>
      </c>
      <c r="O86" s="69">
        <v>16</v>
      </c>
      <c r="P86" s="69">
        <v>8.1081081081081141E-2</v>
      </c>
      <c r="Q86" s="23">
        <v>2.1041666666666665</v>
      </c>
      <c r="R86" s="69">
        <v>-0.90625</v>
      </c>
      <c r="S86" s="69">
        <v>0</v>
      </c>
      <c r="T86" s="69">
        <v>-0.47058823529411764</v>
      </c>
    </row>
    <row r="87" spans="1:20" ht="24">
      <c r="A87" s="85" t="s">
        <v>340</v>
      </c>
      <c r="B87" s="88" t="s">
        <v>36</v>
      </c>
      <c r="C87" s="79" t="s">
        <v>36</v>
      </c>
      <c r="D87" s="79" t="s">
        <v>36</v>
      </c>
      <c r="E87" s="79" t="s">
        <v>36</v>
      </c>
      <c r="F87" s="79" t="s">
        <v>36</v>
      </c>
      <c r="G87" s="167">
        <v>-244</v>
      </c>
      <c r="H87" s="175">
        <v>3</v>
      </c>
      <c r="I87" s="175">
        <v>-3</v>
      </c>
      <c r="J87" s="175">
        <v>-2</v>
      </c>
      <c r="K87" s="175">
        <v>-29</v>
      </c>
      <c r="L87" s="167">
        <v>-31</v>
      </c>
      <c r="M87" s="175">
        <v>-21</v>
      </c>
      <c r="N87" s="175">
        <v>-20</v>
      </c>
      <c r="O87" s="175">
        <v>-33</v>
      </c>
      <c r="P87" s="175">
        <v>-33</v>
      </c>
      <c r="Q87" s="167">
        <v>-107</v>
      </c>
      <c r="R87" s="175">
        <v>-6</v>
      </c>
      <c r="S87" s="175">
        <v>-23</v>
      </c>
      <c r="T87" s="175">
        <v>-17</v>
      </c>
    </row>
    <row r="88" spans="1:20">
      <c r="A88" s="67" t="s">
        <v>7</v>
      </c>
      <c r="B88" s="23"/>
      <c r="C88" s="3"/>
      <c r="D88" s="3"/>
      <c r="E88" s="3"/>
      <c r="F88" s="3"/>
      <c r="G88" s="167"/>
      <c r="H88" s="68"/>
      <c r="I88" s="81" t="s">
        <v>35</v>
      </c>
      <c r="J88" s="68">
        <v>-0.33333333333333337</v>
      </c>
      <c r="K88" s="68">
        <v>13.5</v>
      </c>
      <c r="L88" s="23"/>
      <c r="M88" s="68">
        <v>-0.27586206896551724</v>
      </c>
      <c r="N88" s="68">
        <v>-4.7619047619047672E-2</v>
      </c>
      <c r="O88" s="68">
        <v>0.64999999999999991</v>
      </c>
      <c r="P88" s="68">
        <v>0</v>
      </c>
      <c r="Q88" s="23"/>
      <c r="R88" s="68">
        <v>-0.81818181818181812</v>
      </c>
      <c r="S88" s="68">
        <v>2.8333333333333335</v>
      </c>
      <c r="T88" s="68">
        <v>-0.26086956521739135</v>
      </c>
    </row>
    <row r="89" spans="1:20">
      <c r="A89" s="67" t="s">
        <v>8</v>
      </c>
      <c r="B89" s="23"/>
      <c r="C89" s="3"/>
      <c r="D89" s="3"/>
      <c r="E89" s="3"/>
      <c r="F89" s="3"/>
      <c r="G89" s="167"/>
      <c r="H89" s="69"/>
      <c r="I89" s="69"/>
      <c r="J89" s="69"/>
      <c r="K89" s="69"/>
      <c r="L89" s="23">
        <v>-0.87295081967213117</v>
      </c>
      <c r="M89" s="81" t="s">
        <v>35</v>
      </c>
      <c r="N89" s="69">
        <v>5.666666666666667</v>
      </c>
      <c r="O89" s="69">
        <v>15.5</v>
      </c>
      <c r="P89" s="69">
        <v>0.13793103448275867</v>
      </c>
      <c r="Q89" s="23">
        <v>2.4516129032258065</v>
      </c>
      <c r="R89" s="69">
        <v>-0.7142857142857143</v>
      </c>
      <c r="S89" s="69">
        <v>0.14999999999999991</v>
      </c>
      <c r="T89" s="69">
        <v>-0.48484848484848486</v>
      </c>
    </row>
    <row r="90" spans="1:20">
      <c r="A90" s="65" t="s">
        <v>9</v>
      </c>
      <c r="B90" s="88" t="s">
        <v>36</v>
      </c>
      <c r="C90" s="79" t="s">
        <v>36</v>
      </c>
      <c r="D90" s="79" t="s">
        <v>36</v>
      </c>
      <c r="E90" s="79" t="s">
        <v>36</v>
      </c>
      <c r="F90" s="79" t="s">
        <v>36</v>
      </c>
      <c r="G90" s="167">
        <v>448</v>
      </c>
      <c r="H90" s="175">
        <v>78</v>
      </c>
      <c r="I90" s="175">
        <v>62</v>
      </c>
      <c r="J90" s="175">
        <v>82</v>
      </c>
      <c r="K90" s="66">
        <v>45</v>
      </c>
      <c r="L90" s="167">
        <v>267</v>
      </c>
      <c r="M90" s="175">
        <v>19</v>
      </c>
      <c r="N90" s="175">
        <v>73</v>
      </c>
      <c r="O90" s="175">
        <v>64</v>
      </c>
      <c r="P90" s="66">
        <v>43</v>
      </c>
      <c r="Q90" s="167">
        <v>199</v>
      </c>
      <c r="R90" s="175">
        <v>65</v>
      </c>
      <c r="S90" s="175">
        <v>72</v>
      </c>
      <c r="T90" s="175">
        <v>60</v>
      </c>
    </row>
    <row r="91" spans="1:20">
      <c r="A91" s="67" t="s">
        <v>7</v>
      </c>
      <c r="B91" s="23"/>
      <c r="C91" s="3"/>
      <c r="D91" s="3"/>
      <c r="E91" s="3"/>
      <c r="F91" s="3"/>
      <c r="G91" s="167"/>
      <c r="H91" s="3"/>
      <c r="I91" s="68">
        <v>-0.20512820512820518</v>
      </c>
      <c r="J91" s="68">
        <v>0.32258064516129026</v>
      </c>
      <c r="K91" s="68">
        <v>-0.45121951219512191</v>
      </c>
      <c r="L91" s="23"/>
      <c r="M91" s="68"/>
      <c r="N91" s="68">
        <v>2.8421052631578947</v>
      </c>
      <c r="O91" s="68">
        <v>-0.12328767123287676</v>
      </c>
      <c r="P91" s="68">
        <v>-0.328125</v>
      </c>
      <c r="Q91" s="23"/>
      <c r="R91" s="68">
        <v>0.51162790697674421</v>
      </c>
      <c r="S91" s="68">
        <v>0.10769230769230775</v>
      </c>
      <c r="T91" s="68">
        <v>-0.16666666666666663</v>
      </c>
    </row>
    <row r="92" spans="1:20">
      <c r="A92" s="67" t="s">
        <v>8</v>
      </c>
      <c r="B92" s="23"/>
      <c r="C92" s="3"/>
      <c r="D92" s="3"/>
      <c r="E92" s="3"/>
      <c r="F92" s="3"/>
      <c r="G92" s="167"/>
      <c r="H92" s="3"/>
      <c r="I92" s="3"/>
      <c r="J92" s="3"/>
      <c r="K92" s="3"/>
      <c r="L92" s="23">
        <v>-0.4040178571428571</v>
      </c>
      <c r="M92" s="69">
        <v>-0.75641025641025639</v>
      </c>
      <c r="N92" s="69">
        <v>0.17741935483870974</v>
      </c>
      <c r="O92" s="69">
        <v>-0.21951219512195119</v>
      </c>
      <c r="P92" s="69">
        <v>-4.4444444444444398E-2</v>
      </c>
      <c r="Q92" s="23">
        <v>-0.25468164794007486</v>
      </c>
      <c r="R92" s="69">
        <v>2.4210526315789473</v>
      </c>
      <c r="S92" s="69">
        <v>-1.3698630136986356E-2</v>
      </c>
      <c r="T92" s="69">
        <v>-6.25E-2</v>
      </c>
    </row>
    <row r="93" spans="1:20" ht="24">
      <c r="A93" s="85" t="s">
        <v>257</v>
      </c>
      <c r="B93" s="88" t="s">
        <v>36</v>
      </c>
      <c r="C93" s="79" t="s">
        <v>36</v>
      </c>
      <c r="D93" s="79" t="s">
        <v>36</v>
      </c>
      <c r="E93" s="79" t="s">
        <v>36</v>
      </c>
      <c r="F93" s="79" t="s">
        <v>36</v>
      </c>
      <c r="G93" s="167">
        <v>448</v>
      </c>
      <c r="H93" s="175">
        <v>80</v>
      </c>
      <c r="I93" s="175">
        <v>69</v>
      </c>
      <c r="J93" s="175">
        <v>82</v>
      </c>
      <c r="K93" s="66">
        <v>53</v>
      </c>
      <c r="L93" s="167">
        <v>284</v>
      </c>
      <c r="M93" s="175">
        <v>62</v>
      </c>
      <c r="N93" s="175">
        <v>64</v>
      </c>
      <c r="O93" s="175">
        <v>65</v>
      </c>
      <c r="P93" s="66">
        <v>50</v>
      </c>
      <c r="Q93" s="167">
        <v>241</v>
      </c>
      <c r="R93" s="175">
        <v>65</v>
      </c>
      <c r="S93" s="175">
        <v>60</v>
      </c>
      <c r="T93" s="175">
        <v>61</v>
      </c>
    </row>
    <row r="94" spans="1:20">
      <c r="A94" s="67" t="s">
        <v>7</v>
      </c>
      <c r="B94" s="23"/>
      <c r="C94" s="3"/>
      <c r="D94" s="3"/>
      <c r="E94" s="3"/>
      <c r="F94" s="3"/>
      <c r="G94" s="167"/>
      <c r="H94" s="68"/>
      <c r="I94" s="68">
        <v>-0.13749999999999996</v>
      </c>
      <c r="J94" s="68">
        <v>0.18840579710144922</v>
      </c>
      <c r="K94" s="68">
        <v>-0.35365853658536583</v>
      </c>
      <c r="L94" s="23"/>
      <c r="M94" s="68">
        <v>0.16981132075471694</v>
      </c>
      <c r="N94" s="68">
        <v>3.2258064516129004E-2</v>
      </c>
      <c r="O94" s="68">
        <v>1.5625E-2</v>
      </c>
      <c r="P94" s="68">
        <v>-0.23076923076923073</v>
      </c>
      <c r="Q94" s="23"/>
      <c r="R94" s="68">
        <v>0.30000000000000004</v>
      </c>
      <c r="S94" s="68">
        <v>-7.6923076923076872E-2</v>
      </c>
      <c r="T94" s="68">
        <v>1.6666666666666607E-2</v>
      </c>
    </row>
    <row r="95" spans="1:20">
      <c r="A95" s="67" t="s">
        <v>8</v>
      </c>
      <c r="B95" s="23"/>
      <c r="C95" s="3"/>
      <c r="D95" s="3"/>
      <c r="E95" s="3"/>
      <c r="F95" s="3"/>
      <c r="G95" s="167"/>
      <c r="H95" s="69"/>
      <c r="I95" s="69"/>
      <c r="J95" s="69"/>
      <c r="K95" s="69"/>
      <c r="L95" s="23">
        <v>-0.3660714285714286</v>
      </c>
      <c r="M95" s="69">
        <v>-0.22499999999999998</v>
      </c>
      <c r="N95" s="69">
        <v>-7.2463768115942018E-2</v>
      </c>
      <c r="O95" s="69">
        <v>-0.20731707317073167</v>
      </c>
      <c r="P95" s="69">
        <v>-5.6603773584905648E-2</v>
      </c>
      <c r="Q95" s="23">
        <v>-0.15140845070422537</v>
      </c>
      <c r="R95" s="69">
        <v>4.8387096774193505E-2</v>
      </c>
      <c r="S95" s="69">
        <v>-6.25E-2</v>
      </c>
      <c r="T95" s="69">
        <v>-6.1538461538461542E-2</v>
      </c>
    </row>
    <row r="96" spans="1:20" ht="6.75" customHeight="1">
      <c r="A96" s="42"/>
      <c r="B96" s="42"/>
      <c r="C96" s="42"/>
      <c r="D96" s="42"/>
      <c r="E96" s="42"/>
      <c r="F96" s="42"/>
      <c r="G96" s="42"/>
      <c r="H96" s="42"/>
      <c r="I96" s="42"/>
      <c r="J96" s="42"/>
      <c r="K96" s="42"/>
      <c r="L96" s="42"/>
      <c r="M96" s="42"/>
      <c r="N96" s="42"/>
      <c r="O96" s="42"/>
      <c r="P96" s="42"/>
      <c r="Q96" s="42"/>
      <c r="R96" s="42"/>
      <c r="S96" s="42"/>
      <c r="T96" s="42"/>
    </row>
  </sheetData>
  <pageMargins left="0.70866141732283472" right="0.70866141732283472" top="0.39370078740157483" bottom="0.19685039370078741" header="0.31496062992125984" footer="0.31496062992125984"/>
  <pageSetup paperSize="9" scale="70" orientation="landscape" r:id="rId1"/>
  <headerFooter>
    <oddHeader>&amp;CBezeq- the Israel Telcommunication Corp. Ltd.</oddHeader>
    <oddFooter>&amp;R&amp;P of &amp;N
yes financial metrics</oddFooter>
  </headerFooter>
  <rowBreaks count="1" manualBreakCount="1">
    <brk id="59" max="1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O53"/>
  <sheetViews>
    <sheetView showGridLines="0" tabSelected="1" zoomScaleNormal="100" workbookViewId="0">
      <pane xSplit="1" ySplit="7" topLeftCell="B48" activePane="bottomRight" state="frozen"/>
      <selection activeCell="D15" sqref="D15"/>
      <selection pane="topRight" activeCell="D15" sqref="D15"/>
      <selection pane="bottomLeft" activeCell="D15" sqref="D15"/>
      <selection pane="bottomRight" activeCell="D15" sqref="D15"/>
    </sheetView>
  </sheetViews>
  <sheetFormatPr defaultRowHeight="12.75"/>
  <cols>
    <col min="1" max="1" width="50.7109375" bestFit="1" customWidth="1"/>
  </cols>
  <sheetData>
    <row r="1" spans="1:15">
      <c r="A1" s="29"/>
      <c r="B1" s="3"/>
      <c r="C1" s="3"/>
      <c r="D1" s="3"/>
      <c r="E1" s="3"/>
      <c r="F1" s="3"/>
      <c r="G1" s="3"/>
      <c r="H1" s="3"/>
      <c r="I1" s="3"/>
      <c r="J1" s="3"/>
      <c r="K1" s="3"/>
      <c r="L1" s="3"/>
      <c r="M1" s="3"/>
    </row>
    <row r="2" spans="1:15">
      <c r="A2" s="29"/>
      <c r="B2" s="3"/>
      <c r="C2" s="3"/>
      <c r="D2" s="3"/>
      <c r="E2" s="3"/>
      <c r="F2" s="3"/>
      <c r="G2" s="3"/>
      <c r="H2" s="3"/>
      <c r="I2" s="3"/>
      <c r="J2" s="3"/>
      <c r="K2" s="3"/>
      <c r="L2" s="3"/>
      <c r="M2" s="3"/>
    </row>
    <row r="3" spans="1:15">
      <c r="A3" s="30"/>
      <c r="B3" s="45" t="s">
        <v>5</v>
      </c>
      <c r="C3" s="45" t="s">
        <v>78</v>
      </c>
      <c r="D3" s="45" t="s">
        <v>0</v>
      </c>
      <c r="E3" s="45" t="s">
        <v>1</v>
      </c>
      <c r="F3" s="45" t="s">
        <v>2</v>
      </c>
      <c r="G3" s="45" t="s">
        <v>5</v>
      </c>
      <c r="H3" s="45" t="s">
        <v>78</v>
      </c>
      <c r="I3" s="45" t="s">
        <v>0</v>
      </c>
      <c r="J3" s="45" t="s">
        <v>1</v>
      </c>
      <c r="K3" s="45" t="s">
        <v>2</v>
      </c>
      <c r="L3" s="45" t="s">
        <v>5</v>
      </c>
      <c r="M3" s="45" t="s">
        <v>78</v>
      </c>
      <c r="N3" s="45" t="s">
        <v>0</v>
      </c>
      <c r="O3" s="45" t="s">
        <v>1</v>
      </c>
    </row>
    <row r="4" spans="1:15">
      <c r="A4" s="279" t="s">
        <v>336</v>
      </c>
      <c r="B4" s="45">
        <v>2017</v>
      </c>
      <c r="C4" s="45">
        <v>2018</v>
      </c>
      <c r="D4" s="45">
        <v>2018</v>
      </c>
      <c r="E4" s="45">
        <v>2018</v>
      </c>
      <c r="F4" s="45">
        <v>2018</v>
      </c>
      <c r="G4" s="45">
        <v>2018</v>
      </c>
      <c r="H4" s="45">
        <v>2019</v>
      </c>
      <c r="I4" s="45">
        <v>2019</v>
      </c>
      <c r="J4" s="45">
        <v>2019</v>
      </c>
      <c r="K4" s="45">
        <v>2019</v>
      </c>
      <c r="L4" s="45">
        <v>2019</v>
      </c>
      <c r="M4" s="45">
        <v>2020</v>
      </c>
      <c r="N4" s="45">
        <v>2020</v>
      </c>
      <c r="O4" s="45">
        <v>2020</v>
      </c>
    </row>
    <row r="5" spans="1:15" ht="3.75" customHeight="1">
      <c r="A5" s="42"/>
      <c r="B5" s="43"/>
      <c r="C5" s="43"/>
      <c r="D5" s="43"/>
      <c r="E5" s="43"/>
      <c r="F5" s="43"/>
      <c r="G5" s="43"/>
      <c r="H5" s="43"/>
      <c r="I5" s="43"/>
      <c r="J5" s="43"/>
      <c r="K5" s="43"/>
      <c r="L5" s="43"/>
      <c r="M5" s="43"/>
      <c r="N5" s="43"/>
      <c r="O5" s="43"/>
    </row>
    <row r="6" spans="1:15" ht="20.25">
      <c r="A6" s="33" t="s">
        <v>351</v>
      </c>
      <c r="B6" s="27"/>
      <c r="C6" s="27"/>
      <c r="D6" s="27"/>
      <c r="E6" s="27"/>
      <c r="F6" s="27"/>
      <c r="G6" s="27"/>
      <c r="H6" s="27"/>
      <c r="I6" s="27"/>
      <c r="J6" s="27"/>
      <c r="K6" s="27"/>
      <c r="L6" s="27"/>
      <c r="M6" s="27"/>
      <c r="N6" s="27"/>
      <c r="O6" s="27"/>
    </row>
    <row r="7" spans="1:15">
      <c r="A7" s="21"/>
      <c r="B7" s="21"/>
      <c r="C7" s="20"/>
      <c r="D7" s="20"/>
      <c r="E7" s="20"/>
      <c r="F7" s="20"/>
      <c r="G7" s="21"/>
      <c r="H7" s="20"/>
      <c r="I7" s="20"/>
      <c r="J7" s="20"/>
      <c r="K7" s="20"/>
      <c r="L7" s="21"/>
      <c r="M7" s="20"/>
      <c r="N7" s="20"/>
      <c r="O7" s="20"/>
    </row>
    <row r="8" spans="1:15">
      <c r="A8" s="38" t="s">
        <v>63</v>
      </c>
      <c r="B8" s="39"/>
      <c r="C8" s="40"/>
      <c r="D8" s="40"/>
      <c r="E8" s="40"/>
      <c r="F8" s="40"/>
      <c r="G8" s="39"/>
      <c r="H8" s="40"/>
      <c r="I8" s="40"/>
      <c r="J8" s="40"/>
      <c r="K8" s="40"/>
      <c r="L8" s="39"/>
      <c r="M8" s="40"/>
      <c r="N8" s="40"/>
      <c r="O8" s="40"/>
    </row>
    <row r="9" spans="1:15">
      <c r="A9" s="65" t="s">
        <v>16</v>
      </c>
      <c r="B9" s="35">
        <v>5733</v>
      </c>
      <c r="C9" s="66">
        <v>1346</v>
      </c>
      <c r="D9" s="66">
        <v>1313</v>
      </c>
      <c r="E9" s="66">
        <v>1304</v>
      </c>
      <c r="F9" s="66">
        <v>1344</v>
      </c>
      <c r="G9" s="35">
        <v>5307</v>
      </c>
      <c r="H9" s="66">
        <v>1262</v>
      </c>
      <c r="I9" s="66">
        <v>1246</v>
      </c>
      <c r="J9" s="66">
        <v>1275</v>
      </c>
      <c r="K9" s="66">
        <v>1263</v>
      </c>
      <c r="L9" s="35">
        <v>5046</v>
      </c>
      <c r="M9" s="66">
        <v>1228</v>
      </c>
      <c r="N9" s="66">
        <v>1168</v>
      </c>
      <c r="O9" s="66">
        <v>1173</v>
      </c>
    </row>
    <row r="10" spans="1:15">
      <c r="A10" s="67" t="s">
        <v>7</v>
      </c>
      <c r="B10" s="23"/>
      <c r="C10" s="68"/>
      <c r="D10" s="68">
        <v>-2.4517087667161985E-2</v>
      </c>
      <c r="E10" s="68">
        <v>-6.8545316070068862E-3</v>
      </c>
      <c r="F10" s="68">
        <v>3.0674846625766916E-2</v>
      </c>
      <c r="G10" s="23"/>
      <c r="H10" s="68">
        <v>-6.1011904761904767E-2</v>
      </c>
      <c r="I10" s="68">
        <v>-1.2678288431061779E-2</v>
      </c>
      <c r="J10" s="68">
        <v>2.327447833065821E-2</v>
      </c>
      <c r="K10" s="68">
        <v>-9.4117647058823417E-3</v>
      </c>
      <c r="L10" s="23"/>
      <c r="M10" s="68">
        <v>-2.7711797307996888E-2</v>
      </c>
      <c r="N10" s="68">
        <v>-4.8859934853420217E-2</v>
      </c>
      <c r="O10" s="68">
        <v>4.2808219178083196E-3</v>
      </c>
    </row>
    <row r="11" spans="1:15">
      <c r="A11" s="67" t="s">
        <v>8</v>
      </c>
      <c r="B11" s="23"/>
      <c r="C11" s="69"/>
      <c r="D11" s="69"/>
      <c r="E11" s="69"/>
      <c r="F11" s="69"/>
      <c r="G11" s="23">
        <v>-7.4306645735217169E-2</v>
      </c>
      <c r="H11" s="69">
        <v>-6.2407132243684993E-2</v>
      </c>
      <c r="I11" s="69">
        <v>-5.1028179741051005E-2</v>
      </c>
      <c r="J11" s="69">
        <v>-2.223926380368102E-2</v>
      </c>
      <c r="K11" s="69">
        <v>-6.0267857142857095E-2</v>
      </c>
      <c r="L11" s="23">
        <v>-4.9180327868852514E-2</v>
      </c>
      <c r="M11" s="69">
        <v>-2.6941362916006351E-2</v>
      </c>
      <c r="N11" s="69">
        <v>-6.2600321027287298E-2</v>
      </c>
      <c r="O11" s="69">
        <v>-7.999999999999996E-2</v>
      </c>
    </row>
    <row r="12" spans="1:15">
      <c r="A12" s="65" t="s">
        <v>235</v>
      </c>
      <c r="B12" s="35">
        <v>803</v>
      </c>
      <c r="C12" s="66">
        <v>280</v>
      </c>
      <c r="D12" s="66">
        <v>283</v>
      </c>
      <c r="E12" s="66">
        <v>288</v>
      </c>
      <c r="F12" s="66">
        <v>321</v>
      </c>
      <c r="G12" s="35">
        <v>1172</v>
      </c>
      <c r="H12" s="66">
        <v>281</v>
      </c>
      <c r="I12" s="66">
        <v>283</v>
      </c>
      <c r="J12" s="66">
        <v>297</v>
      </c>
      <c r="K12" s="66">
        <v>296</v>
      </c>
      <c r="L12" s="35">
        <v>1157</v>
      </c>
      <c r="M12" s="66">
        <v>269</v>
      </c>
      <c r="N12" s="66">
        <v>267</v>
      </c>
      <c r="O12" s="66">
        <v>265</v>
      </c>
    </row>
    <row r="13" spans="1:15">
      <c r="A13" s="78" t="s">
        <v>7</v>
      </c>
      <c r="B13" s="23"/>
      <c r="C13" s="68"/>
      <c r="D13" s="68">
        <v>1.0714285714285676E-2</v>
      </c>
      <c r="E13" s="68">
        <v>1.7667844522968101E-2</v>
      </c>
      <c r="F13" s="68">
        <v>0.11458333333333326</v>
      </c>
      <c r="G13" s="23"/>
      <c r="H13" s="68">
        <v>-0.12461059190031154</v>
      </c>
      <c r="I13" s="68">
        <v>7.1174377224199059E-3</v>
      </c>
      <c r="J13" s="68">
        <v>4.9469964664310861E-2</v>
      </c>
      <c r="K13" s="68">
        <v>-3.3670033670033517E-3</v>
      </c>
      <c r="L13" s="23"/>
      <c r="M13" s="68">
        <v>-9.1216216216216228E-2</v>
      </c>
      <c r="N13" s="68">
        <v>-7.4349442379182396E-3</v>
      </c>
      <c r="O13" s="68">
        <v>-7.4906367041198685E-3</v>
      </c>
    </row>
    <row r="14" spans="1:15">
      <c r="A14" s="78" t="s">
        <v>8</v>
      </c>
      <c r="B14" s="23"/>
      <c r="C14" s="69"/>
      <c r="D14" s="69"/>
      <c r="E14" s="69"/>
      <c r="F14" s="69"/>
      <c r="G14" s="23">
        <v>0.45952677459526781</v>
      </c>
      <c r="H14" s="69">
        <v>3.5714285714285587E-3</v>
      </c>
      <c r="I14" s="69">
        <v>0</v>
      </c>
      <c r="J14" s="69">
        <v>3.125E-2</v>
      </c>
      <c r="K14" s="69">
        <v>-7.7881619937694713E-2</v>
      </c>
      <c r="L14" s="23">
        <v>-1.2798634812286713E-2</v>
      </c>
      <c r="M14" s="69">
        <v>-4.2704626334519546E-2</v>
      </c>
      <c r="N14" s="69">
        <v>-5.6537102473498191E-2</v>
      </c>
      <c r="O14" s="69">
        <v>-0.1077441077441077</v>
      </c>
    </row>
    <row r="15" spans="1:15">
      <c r="A15" s="65" t="s">
        <v>79</v>
      </c>
      <c r="B15" s="35">
        <v>957</v>
      </c>
      <c r="C15" s="66">
        <v>242</v>
      </c>
      <c r="D15" s="66">
        <v>230</v>
      </c>
      <c r="E15" s="66">
        <v>221</v>
      </c>
      <c r="F15" s="66">
        <v>219</v>
      </c>
      <c r="G15" s="35">
        <v>912</v>
      </c>
      <c r="H15" s="66">
        <v>218</v>
      </c>
      <c r="I15" s="66">
        <v>212</v>
      </c>
      <c r="J15" s="66">
        <v>203</v>
      </c>
      <c r="K15" s="66">
        <v>210</v>
      </c>
      <c r="L15" s="35">
        <v>843</v>
      </c>
      <c r="M15" s="66">
        <v>205</v>
      </c>
      <c r="N15" s="66">
        <v>179</v>
      </c>
      <c r="O15" s="66">
        <v>190</v>
      </c>
    </row>
    <row r="16" spans="1:15">
      <c r="A16" s="67" t="s">
        <v>7</v>
      </c>
      <c r="B16" s="23"/>
      <c r="C16" s="68"/>
      <c r="D16" s="68">
        <v>-4.9586776859504078E-2</v>
      </c>
      <c r="E16" s="68">
        <v>-3.9130434782608692E-2</v>
      </c>
      <c r="F16" s="68">
        <v>-9.0497737556560764E-3</v>
      </c>
      <c r="G16" s="23"/>
      <c r="H16" s="68">
        <v>-4.5662100456621557E-3</v>
      </c>
      <c r="I16" s="68">
        <v>-2.752293577981646E-2</v>
      </c>
      <c r="J16" s="68">
        <v>-4.2452830188679291E-2</v>
      </c>
      <c r="K16" s="68">
        <v>3.4482758620689724E-2</v>
      </c>
      <c r="L16" s="23"/>
      <c r="M16" s="68">
        <v>-2.3809523809523836E-2</v>
      </c>
      <c r="N16" s="68">
        <v>-0.12682926829268293</v>
      </c>
      <c r="O16" s="68">
        <v>6.1452513966480549E-2</v>
      </c>
    </row>
    <row r="17" spans="1:15">
      <c r="A17" s="67" t="s">
        <v>8</v>
      </c>
      <c r="B17" s="23"/>
      <c r="C17" s="69"/>
      <c r="D17" s="69"/>
      <c r="E17" s="69"/>
      <c r="F17" s="69"/>
      <c r="G17" s="23">
        <v>-4.7021943573667735E-2</v>
      </c>
      <c r="H17" s="69">
        <v>-9.9173553719008267E-2</v>
      </c>
      <c r="I17" s="69">
        <v>-7.8260869565217384E-2</v>
      </c>
      <c r="J17" s="69">
        <v>-8.1447963800905021E-2</v>
      </c>
      <c r="K17" s="69">
        <v>-4.1095890410958957E-2</v>
      </c>
      <c r="L17" s="23">
        <v>-7.5657894736842146E-2</v>
      </c>
      <c r="M17" s="69">
        <v>-5.9633027522935755E-2</v>
      </c>
      <c r="N17" s="69">
        <v>-0.15566037735849059</v>
      </c>
      <c r="O17" s="69">
        <v>-6.4039408866995107E-2</v>
      </c>
    </row>
    <row r="18" spans="1:15">
      <c r="A18" s="65" t="s">
        <v>70</v>
      </c>
      <c r="B18" s="35">
        <v>3558</v>
      </c>
      <c r="C18" s="66">
        <v>786</v>
      </c>
      <c r="D18" s="66">
        <v>779</v>
      </c>
      <c r="E18" s="66">
        <v>757</v>
      </c>
      <c r="F18" s="66">
        <v>814</v>
      </c>
      <c r="G18" s="35">
        <v>3136</v>
      </c>
      <c r="H18" s="66">
        <v>764</v>
      </c>
      <c r="I18" s="66">
        <v>749</v>
      </c>
      <c r="J18" s="66">
        <v>780</v>
      </c>
      <c r="K18" s="66">
        <v>802</v>
      </c>
      <c r="L18" s="35">
        <v>3095</v>
      </c>
      <c r="M18" s="66">
        <v>748</v>
      </c>
      <c r="N18" s="66">
        <v>725</v>
      </c>
      <c r="O18" s="66">
        <v>753</v>
      </c>
    </row>
    <row r="19" spans="1:15">
      <c r="A19" s="67" t="s">
        <v>7</v>
      </c>
      <c r="B19" s="23"/>
      <c r="C19" s="68"/>
      <c r="D19" s="68">
        <v>-8.9058524173027953E-3</v>
      </c>
      <c r="E19" s="68">
        <v>-2.8241335044929428E-2</v>
      </c>
      <c r="F19" s="68">
        <v>7.5297225891677755E-2</v>
      </c>
      <c r="G19" s="23"/>
      <c r="H19" s="68">
        <v>-6.1425061425061434E-2</v>
      </c>
      <c r="I19" s="68">
        <v>-1.963350785340312E-2</v>
      </c>
      <c r="J19" s="68">
        <v>4.1388518024032095E-2</v>
      </c>
      <c r="K19" s="68">
        <v>2.8205128205128105E-2</v>
      </c>
      <c r="L19" s="23"/>
      <c r="M19" s="68">
        <v>-6.7331670822942669E-2</v>
      </c>
      <c r="N19" s="68">
        <v>-3.074866310160429E-2</v>
      </c>
      <c r="O19" s="68">
        <v>3.8620689655172402E-2</v>
      </c>
    </row>
    <row r="20" spans="1:15">
      <c r="A20" s="67" t="s">
        <v>8</v>
      </c>
      <c r="B20" s="23"/>
      <c r="C20" s="69"/>
      <c r="D20" s="69"/>
      <c r="E20" s="69"/>
      <c r="F20" s="69"/>
      <c r="G20" s="23">
        <v>-0.11860595840359756</v>
      </c>
      <c r="H20" s="69">
        <v>-2.7989821882951627E-2</v>
      </c>
      <c r="I20" s="69">
        <v>-3.8510911424903704E-2</v>
      </c>
      <c r="J20" s="69">
        <v>3.0383091149273511E-2</v>
      </c>
      <c r="K20" s="69">
        <v>-1.4742014742014753E-2</v>
      </c>
      <c r="L20" s="23">
        <v>-1.307397959183676E-2</v>
      </c>
      <c r="M20" s="69">
        <v>-2.0942408376963373E-2</v>
      </c>
      <c r="N20" s="69">
        <v>-3.2042723631508729E-2</v>
      </c>
      <c r="O20" s="69">
        <v>-3.4615384615384603E-2</v>
      </c>
    </row>
    <row r="21" spans="1:15">
      <c r="A21" s="65" t="s">
        <v>231</v>
      </c>
      <c r="B21" s="35">
        <v>12</v>
      </c>
      <c r="C21" s="72">
        <v>4</v>
      </c>
      <c r="D21" s="72">
        <v>7</v>
      </c>
      <c r="E21" s="72">
        <v>9</v>
      </c>
      <c r="F21" s="66">
        <v>14</v>
      </c>
      <c r="G21" s="35">
        <v>34</v>
      </c>
      <c r="H21" s="72">
        <v>43</v>
      </c>
      <c r="I21" s="72">
        <v>9</v>
      </c>
      <c r="J21" s="72">
        <v>48</v>
      </c>
      <c r="K21" s="66">
        <v>281</v>
      </c>
      <c r="L21" s="35">
        <v>381</v>
      </c>
      <c r="M21" s="72">
        <v>1</v>
      </c>
      <c r="N21" s="175">
        <v>-16</v>
      </c>
      <c r="O21" s="175">
        <v>283</v>
      </c>
    </row>
    <row r="22" spans="1:15">
      <c r="A22" s="65"/>
      <c r="B22" s="35"/>
      <c r="C22" s="72"/>
      <c r="D22" s="72"/>
      <c r="E22" s="72"/>
      <c r="F22" s="143"/>
      <c r="G22" s="35"/>
      <c r="H22" s="72"/>
      <c r="I22" s="72"/>
      <c r="J22" s="72"/>
      <c r="K22" s="143"/>
      <c r="L22" s="35"/>
      <c r="M22" s="72"/>
      <c r="N22" s="72"/>
      <c r="O22" s="72"/>
    </row>
    <row r="23" spans="1:15">
      <c r="A23" s="65" t="s">
        <v>229</v>
      </c>
      <c r="B23" s="167">
        <v>403</v>
      </c>
      <c r="C23" s="175">
        <v>34</v>
      </c>
      <c r="D23" s="175">
        <v>14</v>
      </c>
      <c r="E23" s="175">
        <v>29</v>
      </c>
      <c r="F23" s="175">
        <v>-24</v>
      </c>
      <c r="G23" s="167">
        <v>53</v>
      </c>
      <c r="H23" s="175">
        <v>-44</v>
      </c>
      <c r="I23" s="175">
        <v>-7</v>
      </c>
      <c r="J23" s="175">
        <v>-53</v>
      </c>
      <c r="K23" s="175">
        <v>-326</v>
      </c>
      <c r="L23" s="167">
        <v>-430</v>
      </c>
      <c r="M23" s="175">
        <v>5</v>
      </c>
      <c r="N23" s="175">
        <v>13</v>
      </c>
      <c r="O23" s="175">
        <v>-318</v>
      </c>
    </row>
    <row r="24" spans="1:15">
      <c r="A24" s="67" t="s">
        <v>7</v>
      </c>
      <c r="B24" s="23"/>
      <c r="C24" s="68"/>
      <c r="D24" s="68">
        <v>-0.58823529411764708</v>
      </c>
      <c r="E24" s="68">
        <v>1.0714285714285716</v>
      </c>
      <c r="F24" s="81" t="s">
        <v>35</v>
      </c>
      <c r="G24" s="23"/>
      <c r="H24" s="68">
        <v>0.83333333333333326</v>
      </c>
      <c r="I24" s="81" t="s">
        <v>35</v>
      </c>
      <c r="J24" s="81" t="s">
        <v>35</v>
      </c>
      <c r="K24" s="68">
        <v>5.1509433962264151</v>
      </c>
      <c r="L24" s="23"/>
      <c r="M24" s="68">
        <v>-1.0153374233128833</v>
      </c>
      <c r="N24" s="68">
        <v>1.6</v>
      </c>
      <c r="O24" s="81" t="s">
        <v>35</v>
      </c>
    </row>
    <row r="25" spans="1:15">
      <c r="A25" s="67" t="s">
        <v>8</v>
      </c>
      <c r="B25" s="23"/>
      <c r="C25" s="69"/>
      <c r="D25" s="69"/>
      <c r="E25" s="69"/>
      <c r="F25" s="69"/>
      <c r="G25" s="23">
        <v>-0.86848635235732008</v>
      </c>
      <c r="H25" s="81" t="s">
        <v>35</v>
      </c>
      <c r="I25" s="69">
        <v>-1.5</v>
      </c>
      <c r="J25" s="81" t="s">
        <v>35</v>
      </c>
      <c r="K25" s="69">
        <v>12.583333333333334</v>
      </c>
      <c r="L25" s="88" t="s">
        <v>35</v>
      </c>
      <c r="M25" s="69">
        <v>-1.1136363636363635</v>
      </c>
      <c r="N25" s="69">
        <v>-2.8571428571428572</v>
      </c>
      <c r="O25" s="69">
        <v>5</v>
      </c>
    </row>
    <row r="26" spans="1:15">
      <c r="A26" s="65" t="s">
        <v>341</v>
      </c>
      <c r="B26" s="167">
        <v>-22</v>
      </c>
      <c r="C26" s="175">
        <v>34</v>
      </c>
      <c r="D26" s="175">
        <v>17</v>
      </c>
      <c r="E26" s="175">
        <v>24</v>
      </c>
      <c r="F26" s="175">
        <v>-22</v>
      </c>
      <c r="G26" s="167">
        <v>53</v>
      </c>
      <c r="H26" s="175">
        <v>-43</v>
      </c>
      <c r="I26" s="175">
        <v>-4</v>
      </c>
      <c r="J26" s="175">
        <v>-48</v>
      </c>
      <c r="K26" s="175">
        <v>-258</v>
      </c>
      <c r="L26" s="167">
        <v>-353</v>
      </c>
      <c r="M26" s="175">
        <v>14</v>
      </c>
      <c r="N26" s="175">
        <v>11</v>
      </c>
      <c r="O26" s="175">
        <v>-335</v>
      </c>
    </row>
    <row r="27" spans="1:15">
      <c r="A27" s="67" t="s">
        <v>7</v>
      </c>
      <c r="B27" s="23"/>
      <c r="C27" s="68"/>
      <c r="D27" s="68">
        <v>-0.5</v>
      </c>
      <c r="E27" s="68">
        <v>0.41176470588235303</v>
      </c>
      <c r="F27" s="81" t="s">
        <v>35</v>
      </c>
      <c r="G27" s="23"/>
      <c r="H27" s="68">
        <v>0.95454545454545459</v>
      </c>
      <c r="I27" s="81" t="s">
        <v>35</v>
      </c>
      <c r="J27" s="81" t="s">
        <v>35</v>
      </c>
      <c r="K27" s="68">
        <v>4.375</v>
      </c>
      <c r="L27" s="23"/>
      <c r="M27" s="68">
        <v>-1.054263565891473</v>
      </c>
      <c r="N27" s="68">
        <v>-0.2142857142857143</v>
      </c>
      <c r="O27" s="81" t="s">
        <v>35</v>
      </c>
    </row>
    <row r="28" spans="1:15">
      <c r="A28" s="67" t="s">
        <v>8</v>
      </c>
      <c r="B28" s="23"/>
      <c r="C28" s="69"/>
      <c r="D28" s="69"/>
      <c r="E28" s="69"/>
      <c r="F28" s="69"/>
      <c r="G28" s="88" t="s">
        <v>35</v>
      </c>
      <c r="H28" s="81" t="s">
        <v>35</v>
      </c>
      <c r="I28" s="69">
        <v>-1.2352941176470589</v>
      </c>
      <c r="J28" s="81" t="s">
        <v>35</v>
      </c>
      <c r="K28" s="69">
        <v>10.727272727272727</v>
      </c>
      <c r="L28" s="88" t="s">
        <v>35</v>
      </c>
      <c r="M28" s="69">
        <v>-1.3255813953488373</v>
      </c>
      <c r="N28" s="69">
        <v>-3.75</v>
      </c>
      <c r="O28" s="69">
        <v>5.979166666666667</v>
      </c>
    </row>
    <row r="29" spans="1:15" ht="24">
      <c r="A29" s="85" t="s">
        <v>340</v>
      </c>
      <c r="B29" s="167">
        <v>-12.759999999999991</v>
      </c>
      <c r="C29" s="273">
        <v>37.54</v>
      </c>
      <c r="D29" s="273">
        <v>24</v>
      </c>
      <c r="E29" s="273">
        <v>30.93</v>
      </c>
      <c r="F29" s="175">
        <v>-9.3799999999999955</v>
      </c>
      <c r="G29" s="167">
        <v>83.09</v>
      </c>
      <c r="H29" s="273">
        <v>0</v>
      </c>
      <c r="I29" s="273">
        <v>0.86000000000000121</v>
      </c>
      <c r="J29" s="175">
        <v>-10</v>
      </c>
      <c r="K29" s="175">
        <v>-40.829999999999984</v>
      </c>
      <c r="L29" s="167">
        <v>-49.969999999999985</v>
      </c>
      <c r="M29" s="273">
        <v>14.77</v>
      </c>
      <c r="N29" s="175">
        <v>-4.08</v>
      </c>
      <c r="O29" s="175">
        <v>-52</v>
      </c>
    </row>
    <row r="30" spans="1:15">
      <c r="A30" s="67" t="s">
        <v>7</v>
      </c>
      <c r="B30" s="23"/>
      <c r="C30" s="68"/>
      <c r="D30" s="68">
        <v>-0.3606819392647842</v>
      </c>
      <c r="E30" s="68">
        <v>0.28875000000000006</v>
      </c>
      <c r="F30" s="81" t="s">
        <v>35</v>
      </c>
      <c r="G30" s="23"/>
      <c r="H30" s="68">
        <v>-1</v>
      </c>
      <c r="I30" s="68" t="e">
        <v>#DIV/0!</v>
      </c>
      <c r="J30" s="68">
        <v>-12.627906976744169</v>
      </c>
      <c r="K30" s="81" t="s">
        <v>35</v>
      </c>
      <c r="L30" s="23"/>
      <c r="M30" s="68">
        <v>-1.3617438158216999</v>
      </c>
      <c r="N30" s="68">
        <v>-1.2762356127285037</v>
      </c>
      <c r="O30" s="68">
        <v>11.745098039215685</v>
      </c>
    </row>
    <row r="31" spans="1:15">
      <c r="A31" s="67" t="s">
        <v>8</v>
      </c>
      <c r="B31" s="23"/>
      <c r="C31" s="69"/>
      <c r="D31" s="69"/>
      <c r="E31" s="69"/>
      <c r="F31" s="69"/>
      <c r="G31" s="88" t="s">
        <v>35</v>
      </c>
      <c r="H31" s="69">
        <v>-1</v>
      </c>
      <c r="I31" s="69">
        <v>-0.96416666666666662</v>
      </c>
      <c r="J31" s="69">
        <v>-1.3233107015842225</v>
      </c>
      <c r="K31" s="69">
        <v>3.3528784648187635</v>
      </c>
      <c r="L31" s="88" t="s">
        <v>35</v>
      </c>
      <c r="M31" s="69" t="e">
        <v>#DIV/0!</v>
      </c>
      <c r="N31" s="69">
        <v>-5.7441860465116212</v>
      </c>
      <c r="O31" s="81" t="s">
        <v>35</v>
      </c>
    </row>
    <row r="32" spans="1:15">
      <c r="A32" s="65" t="s">
        <v>222</v>
      </c>
      <c r="B32" s="167">
        <v>1206</v>
      </c>
      <c r="C32" s="73">
        <v>314</v>
      </c>
      <c r="D32" s="73">
        <v>297</v>
      </c>
      <c r="E32" s="73">
        <v>317</v>
      </c>
      <c r="F32" s="66">
        <v>297</v>
      </c>
      <c r="G32" s="167">
        <v>1225</v>
      </c>
      <c r="H32" s="73">
        <v>237</v>
      </c>
      <c r="I32" s="73">
        <v>276</v>
      </c>
      <c r="J32" s="73">
        <v>244</v>
      </c>
      <c r="K32" s="66">
        <v>-30</v>
      </c>
      <c r="L32" s="167">
        <v>727</v>
      </c>
      <c r="M32" s="73">
        <v>274</v>
      </c>
      <c r="N32" s="73">
        <v>280</v>
      </c>
      <c r="O32" s="175">
        <v>-53</v>
      </c>
    </row>
    <row r="33" spans="1:15">
      <c r="A33" s="67" t="s">
        <v>7</v>
      </c>
      <c r="B33" s="23"/>
      <c r="C33" s="68"/>
      <c r="D33" s="68">
        <v>-5.414012738853502E-2</v>
      </c>
      <c r="E33" s="68">
        <v>6.7340067340067256E-2</v>
      </c>
      <c r="F33" s="68">
        <v>-6.3091482649842323E-2</v>
      </c>
      <c r="G33" s="23"/>
      <c r="H33" s="68">
        <v>-0.20202020202020199</v>
      </c>
      <c r="I33" s="68">
        <v>0.16455696202531644</v>
      </c>
      <c r="J33" s="68">
        <v>-0.11594202898550721</v>
      </c>
      <c r="K33" s="68">
        <v>-1.1229508196721312</v>
      </c>
      <c r="L33" s="23"/>
      <c r="M33" s="68">
        <v>-10.133333333333333</v>
      </c>
      <c r="N33" s="68">
        <v>2.1897810218978186E-2</v>
      </c>
      <c r="O33" s="68">
        <v>-1.1892857142857143</v>
      </c>
    </row>
    <row r="34" spans="1:15">
      <c r="A34" s="67" t="s">
        <v>8</v>
      </c>
      <c r="B34" s="23"/>
      <c r="C34" s="69"/>
      <c r="D34" s="69"/>
      <c r="E34" s="69"/>
      <c r="F34" s="69"/>
      <c r="G34" s="23">
        <v>1.5754560530679917E-2</v>
      </c>
      <c r="H34" s="69">
        <v>-0.24522292993630568</v>
      </c>
      <c r="I34" s="69">
        <v>-7.0707070707070718E-2</v>
      </c>
      <c r="J34" s="69">
        <v>-0.2302839116719243</v>
      </c>
      <c r="K34" s="69">
        <v>-1.101010101010101</v>
      </c>
      <c r="L34" s="23">
        <v>-0.40653061224489795</v>
      </c>
      <c r="M34" s="69">
        <v>0.1561181434599157</v>
      </c>
      <c r="N34" s="69">
        <v>1.449275362318847E-2</v>
      </c>
      <c r="O34" s="69">
        <v>-1.2172131147540983</v>
      </c>
    </row>
    <row r="35" spans="1:15" ht="24">
      <c r="A35" s="85" t="s">
        <v>236</v>
      </c>
      <c r="B35" s="167">
        <v>1218</v>
      </c>
      <c r="C35" s="73">
        <v>318</v>
      </c>
      <c r="D35" s="73">
        <v>304</v>
      </c>
      <c r="E35" s="73">
        <v>326</v>
      </c>
      <c r="F35" s="66">
        <v>311</v>
      </c>
      <c r="G35" s="167">
        <v>1259</v>
      </c>
      <c r="H35" s="73">
        <v>280</v>
      </c>
      <c r="I35" s="73">
        <v>285</v>
      </c>
      <c r="J35" s="73">
        <v>292</v>
      </c>
      <c r="K35" s="66">
        <v>251</v>
      </c>
      <c r="L35" s="167">
        <v>1108</v>
      </c>
      <c r="M35" s="73">
        <v>275</v>
      </c>
      <c r="N35" s="73">
        <v>264</v>
      </c>
      <c r="O35" s="73">
        <v>230</v>
      </c>
    </row>
    <row r="36" spans="1:15">
      <c r="A36" s="67" t="s">
        <v>7</v>
      </c>
      <c r="B36" s="23"/>
      <c r="C36" s="68"/>
      <c r="D36" s="68">
        <v>-4.4025157232704393E-2</v>
      </c>
      <c r="E36" s="68">
        <v>7.2368421052631637E-2</v>
      </c>
      <c r="F36" s="68">
        <v>-4.6012269938650263E-2</v>
      </c>
      <c r="G36" s="23"/>
      <c r="H36" s="68">
        <v>-9.9678456591639875E-2</v>
      </c>
      <c r="I36" s="68">
        <v>1.7857142857142794E-2</v>
      </c>
      <c r="J36" s="68">
        <v>2.4561403508772006E-2</v>
      </c>
      <c r="K36" s="68">
        <v>-0.1404109589041096</v>
      </c>
      <c r="L36" s="23"/>
      <c r="M36" s="68">
        <v>9.5617529880478003E-2</v>
      </c>
      <c r="N36" s="68">
        <v>-4.0000000000000036E-2</v>
      </c>
      <c r="O36" s="68">
        <v>-0.12878787878787878</v>
      </c>
    </row>
    <row r="37" spans="1:15">
      <c r="A37" s="67" t="s">
        <v>8</v>
      </c>
      <c r="B37" s="23"/>
      <c r="C37" s="69"/>
      <c r="D37" s="69"/>
      <c r="E37" s="69"/>
      <c r="F37" s="69"/>
      <c r="G37" s="23">
        <v>3.3661740558292186E-2</v>
      </c>
      <c r="H37" s="69">
        <v>-0.11949685534591192</v>
      </c>
      <c r="I37" s="69">
        <v>-6.25E-2</v>
      </c>
      <c r="J37" s="69">
        <v>-0.10429447852760731</v>
      </c>
      <c r="K37" s="69">
        <v>-0.19292604501607713</v>
      </c>
      <c r="L37" s="23">
        <v>-0.11993645750595716</v>
      </c>
      <c r="M37" s="69">
        <v>-1.7857142857142905E-2</v>
      </c>
      <c r="N37" s="69">
        <v>-7.3684210526315796E-2</v>
      </c>
      <c r="O37" s="69">
        <v>-0.21232876712328763</v>
      </c>
    </row>
    <row r="38" spans="1:15">
      <c r="A38" s="38" t="s">
        <v>24</v>
      </c>
      <c r="B38" s="39"/>
      <c r="C38" s="51"/>
      <c r="D38" s="51"/>
      <c r="E38" s="51"/>
      <c r="F38" s="51"/>
      <c r="G38" s="39"/>
      <c r="H38" s="51"/>
      <c r="I38" s="51"/>
      <c r="J38" s="51"/>
      <c r="K38" s="51"/>
      <c r="L38" s="39"/>
      <c r="M38" s="51"/>
      <c r="N38" s="51"/>
      <c r="O38" s="51"/>
    </row>
    <row r="39" spans="1:15">
      <c r="A39" s="65" t="s">
        <v>12</v>
      </c>
      <c r="B39" s="35">
        <v>1312</v>
      </c>
      <c r="C39" s="66">
        <v>392</v>
      </c>
      <c r="D39" s="66">
        <v>295</v>
      </c>
      <c r="E39" s="66">
        <v>301</v>
      </c>
      <c r="F39" s="66">
        <v>308</v>
      </c>
      <c r="G39" s="35">
        <v>1296</v>
      </c>
      <c r="H39" s="66">
        <v>304</v>
      </c>
      <c r="I39" s="66">
        <v>206</v>
      </c>
      <c r="J39" s="66">
        <v>301</v>
      </c>
      <c r="K39" s="66">
        <v>264</v>
      </c>
      <c r="L39" s="35">
        <v>1075</v>
      </c>
      <c r="M39" s="66">
        <v>265</v>
      </c>
      <c r="N39" s="66">
        <v>236</v>
      </c>
      <c r="O39" s="66">
        <v>259</v>
      </c>
    </row>
    <row r="40" spans="1:15">
      <c r="A40" s="78" t="s">
        <v>7</v>
      </c>
      <c r="B40" s="23"/>
      <c r="C40" s="68"/>
      <c r="D40" s="68">
        <v>-0.24744897959183676</v>
      </c>
      <c r="E40" s="68">
        <v>2.0338983050847359E-2</v>
      </c>
      <c r="F40" s="68">
        <v>2.3255813953488413E-2</v>
      </c>
      <c r="G40" s="23"/>
      <c r="H40" s="68">
        <v>-1.2987012987012991E-2</v>
      </c>
      <c r="I40" s="68">
        <v>-0.32236842105263153</v>
      </c>
      <c r="J40" s="68">
        <v>0.46116504854368934</v>
      </c>
      <c r="K40" s="68">
        <v>-0.12292358803986714</v>
      </c>
      <c r="L40" s="23"/>
      <c r="M40" s="68">
        <v>3.7878787878788955E-3</v>
      </c>
      <c r="N40" s="68">
        <v>-0.10943396226415092</v>
      </c>
      <c r="O40" s="68">
        <v>9.745762711864403E-2</v>
      </c>
    </row>
    <row r="41" spans="1:15">
      <c r="A41" s="78" t="s">
        <v>8</v>
      </c>
      <c r="B41" s="23"/>
      <c r="C41" s="69"/>
      <c r="D41" s="69"/>
      <c r="E41" s="69"/>
      <c r="F41" s="69"/>
      <c r="G41" s="23">
        <v>-1.2195121951219523E-2</v>
      </c>
      <c r="H41" s="69">
        <v>-0.22448979591836737</v>
      </c>
      <c r="I41" s="69">
        <v>-0.30169491525423731</v>
      </c>
      <c r="J41" s="69">
        <v>0</v>
      </c>
      <c r="K41" s="69">
        <v>-0.1428571428571429</v>
      </c>
      <c r="L41" s="23">
        <v>-0.17052469135802473</v>
      </c>
      <c r="M41" s="69">
        <v>-0.12828947368421051</v>
      </c>
      <c r="N41" s="69">
        <v>0.14563106796116498</v>
      </c>
      <c r="O41" s="69">
        <v>-0.13953488372093026</v>
      </c>
    </row>
    <row r="42" spans="1:15">
      <c r="A42" s="65" t="s">
        <v>39</v>
      </c>
      <c r="B42" s="35">
        <v>687</v>
      </c>
      <c r="C42" s="66">
        <v>162</v>
      </c>
      <c r="D42" s="66">
        <v>209</v>
      </c>
      <c r="E42" s="66">
        <v>179</v>
      </c>
      <c r="F42" s="66">
        <v>185</v>
      </c>
      <c r="G42" s="35">
        <v>735</v>
      </c>
      <c r="H42" s="66">
        <v>160</v>
      </c>
      <c r="I42" s="66">
        <v>191</v>
      </c>
      <c r="J42" s="66">
        <v>181</v>
      </c>
      <c r="K42" s="66">
        <v>128</v>
      </c>
      <c r="L42" s="35">
        <v>660</v>
      </c>
      <c r="M42" s="66">
        <v>136</v>
      </c>
      <c r="N42" s="66">
        <v>147</v>
      </c>
      <c r="O42" s="66">
        <v>166</v>
      </c>
    </row>
    <row r="43" spans="1:15">
      <c r="A43" s="67" t="s">
        <v>7</v>
      </c>
      <c r="B43" s="23"/>
      <c r="C43" s="68"/>
      <c r="D43" s="68">
        <v>0.29012345679012341</v>
      </c>
      <c r="E43" s="68">
        <v>-0.1435406698564593</v>
      </c>
      <c r="F43" s="68">
        <v>3.3519553072625774E-2</v>
      </c>
      <c r="G43" s="23"/>
      <c r="H43" s="68">
        <v>-0.13513513513513509</v>
      </c>
      <c r="I43" s="68">
        <v>0.19375000000000009</v>
      </c>
      <c r="J43" s="68">
        <v>-5.2356020942408432E-2</v>
      </c>
      <c r="K43" s="68">
        <v>-0.29281767955801108</v>
      </c>
      <c r="L43" s="23"/>
      <c r="M43" s="68">
        <v>6.25E-2</v>
      </c>
      <c r="N43" s="68">
        <v>8.0882352941176405E-2</v>
      </c>
      <c r="O43" s="68">
        <v>0.12925170068027203</v>
      </c>
    </row>
    <row r="44" spans="1:15">
      <c r="A44" s="67" t="s">
        <v>8</v>
      </c>
      <c r="B44" s="23"/>
      <c r="C44" s="69"/>
      <c r="D44" s="69"/>
      <c r="E44" s="69"/>
      <c r="F44" s="69"/>
      <c r="G44" s="23">
        <v>6.9868995633187714E-2</v>
      </c>
      <c r="H44" s="69">
        <v>-1.2345679012345734E-2</v>
      </c>
      <c r="I44" s="69">
        <v>-8.6124401913875603E-2</v>
      </c>
      <c r="J44" s="69">
        <v>1.1173184357541999E-2</v>
      </c>
      <c r="K44" s="69">
        <v>-0.30810810810810807</v>
      </c>
      <c r="L44" s="23">
        <v>-0.10204081632653061</v>
      </c>
      <c r="M44" s="69">
        <v>-0.15000000000000002</v>
      </c>
      <c r="N44" s="69">
        <v>-0.23036649214659688</v>
      </c>
      <c r="O44" s="69">
        <v>-8.2872928176795591E-2</v>
      </c>
    </row>
    <row r="45" spans="1:15">
      <c r="A45" s="65" t="s">
        <v>40</v>
      </c>
      <c r="B45" s="35">
        <v>682</v>
      </c>
      <c r="C45" s="66">
        <v>162</v>
      </c>
      <c r="D45" s="66">
        <v>209</v>
      </c>
      <c r="E45" s="66">
        <v>174</v>
      </c>
      <c r="F45" s="66">
        <v>184</v>
      </c>
      <c r="G45" s="35">
        <v>729</v>
      </c>
      <c r="H45" s="66">
        <v>160</v>
      </c>
      <c r="I45" s="66">
        <v>189</v>
      </c>
      <c r="J45" s="66">
        <v>181</v>
      </c>
      <c r="K45" s="66">
        <v>128</v>
      </c>
      <c r="L45" s="35">
        <v>658</v>
      </c>
      <c r="M45" s="66">
        <v>136</v>
      </c>
      <c r="N45" s="66">
        <v>146</v>
      </c>
      <c r="O45" s="66">
        <v>166</v>
      </c>
    </row>
    <row r="46" spans="1:15">
      <c r="A46" s="67" t="s">
        <v>7</v>
      </c>
      <c r="B46" s="23"/>
      <c r="C46" s="68"/>
      <c r="D46" s="68">
        <v>0.29012345679012341</v>
      </c>
      <c r="E46" s="68">
        <v>-0.16746411483253587</v>
      </c>
      <c r="F46" s="68">
        <v>5.7471264367816133E-2</v>
      </c>
      <c r="G46" s="23"/>
      <c r="H46" s="68">
        <v>-0.13043478260869568</v>
      </c>
      <c r="I46" s="68">
        <v>0.18124999999999991</v>
      </c>
      <c r="J46" s="68">
        <v>-4.2328042328042326E-2</v>
      </c>
      <c r="K46" s="68">
        <v>-0.29281767955801108</v>
      </c>
      <c r="L46" s="23"/>
      <c r="M46" s="68">
        <v>6.25E-2</v>
      </c>
      <c r="N46" s="68">
        <v>7.3529411764705843E-2</v>
      </c>
      <c r="O46" s="68">
        <v>0.13698630136986312</v>
      </c>
    </row>
    <row r="47" spans="1:15">
      <c r="A47" s="67" t="s">
        <v>8</v>
      </c>
      <c r="B47" s="23"/>
      <c r="C47" s="69"/>
      <c r="D47" s="69"/>
      <c r="E47" s="69"/>
      <c r="F47" s="69"/>
      <c r="G47" s="23">
        <v>6.8914956011730144E-2</v>
      </c>
      <c r="H47" s="69">
        <v>-1.2345679012345734E-2</v>
      </c>
      <c r="I47" s="69">
        <v>-9.5693779904306275E-2</v>
      </c>
      <c r="J47" s="69">
        <v>4.022988505747116E-2</v>
      </c>
      <c r="K47" s="69">
        <v>-0.30434782608695654</v>
      </c>
      <c r="L47" s="23">
        <v>-9.7393689986282617E-2</v>
      </c>
      <c r="M47" s="69">
        <v>-0.15000000000000002</v>
      </c>
      <c r="N47" s="69">
        <v>-0.22751322751322756</v>
      </c>
      <c r="O47" s="69">
        <v>-8.2872928176795591E-2</v>
      </c>
    </row>
    <row r="48" spans="1:15">
      <c r="A48" s="65" t="s">
        <v>223</v>
      </c>
      <c r="B48" s="280">
        <v>0</v>
      </c>
      <c r="C48" s="66">
        <v>92</v>
      </c>
      <c r="D48" s="66">
        <v>67</v>
      </c>
      <c r="E48" s="66">
        <v>82</v>
      </c>
      <c r="F48" s="66">
        <v>85</v>
      </c>
      <c r="G48" s="35">
        <v>326</v>
      </c>
      <c r="H48" s="66">
        <v>85</v>
      </c>
      <c r="I48" s="66">
        <v>61</v>
      </c>
      <c r="J48" s="66">
        <v>92</v>
      </c>
      <c r="K48" s="66">
        <v>66</v>
      </c>
      <c r="L48" s="35">
        <v>304</v>
      </c>
      <c r="M48" s="66">
        <v>82</v>
      </c>
      <c r="N48" s="66">
        <v>63</v>
      </c>
      <c r="O48" s="66">
        <v>80</v>
      </c>
    </row>
    <row r="49" spans="1:15">
      <c r="A49" s="65"/>
      <c r="B49" s="35"/>
      <c r="C49" s="66"/>
      <c r="D49" s="66"/>
      <c r="E49" s="66"/>
      <c r="F49" s="66"/>
      <c r="G49" s="35"/>
      <c r="H49" s="66"/>
      <c r="I49" s="66"/>
      <c r="J49" s="66"/>
      <c r="K49" s="66"/>
      <c r="L49" s="35"/>
      <c r="M49" s="66"/>
      <c r="N49" s="66"/>
      <c r="O49" s="66"/>
    </row>
    <row r="50" spans="1:15">
      <c r="A50" s="65" t="s">
        <v>13</v>
      </c>
      <c r="B50" s="167">
        <v>630</v>
      </c>
      <c r="C50" s="175">
        <v>138</v>
      </c>
      <c r="D50" s="175">
        <v>19</v>
      </c>
      <c r="E50" s="175">
        <v>45</v>
      </c>
      <c r="F50" s="66">
        <v>39</v>
      </c>
      <c r="G50" s="167">
        <v>241</v>
      </c>
      <c r="H50" s="175">
        <v>59</v>
      </c>
      <c r="I50" s="175">
        <v>-44</v>
      </c>
      <c r="J50" s="175">
        <v>28</v>
      </c>
      <c r="K50" s="66">
        <v>70</v>
      </c>
      <c r="L50" s="167">
        <v>113</v>
      </c>
      <c r="M50" s="175">
        <v>47</v>
      </c>
      <c r="N50" s="175">
        <v>27</v>
      </c>
      <c r="O50" s="175">
        <v>13</v>
      </c>
    </row>
    <row r="51" spans="1:15">
      <c r="A51" s="67" t="s">
        <v>7</v>
      </c>
      <c r="B51" s="23"/>
      <c r="C51" s="68"/>
      <c r="D51" s="68">
        <v>-0.8623188405797102</v>
      </c>
      <c r="E51" s="68">
        <v>1.3684210526315788</v>
      </c>
      <c r="F51" s="68">
        <v>-0.1333333333333333</v>
      </c>
      <c r="G51" s="23"/>
      <c r="H51" s="68">
        <v>0.51282051282051277</v>
      </c>
      <c r="I51" s="81" t="s">
        <v>35</v>
      </c>
      <c r="J51" s="68">
        <v>-1.6363636363636362</v>
      </c>
      <c r="K51" s="68">
        <v>1.5</v>
      </c>
      <c r="L51" s="23"/>
      <c r="M51" s="68">
        <v>-0.32857142857142863</v>
      </c>
      <c r="N51" s="68">
        <v>-0.42553191489361697</v>
      </c>
      <c r="O51" s="68">
        <v>-0.5185185185185186</v>
      </c>
    </row>
    <row r="52" spans="1:15">
      <c r="A52" s="67" t="s">
        <v>8</v>
      </c>
      <c r="B52" s="23"/>
      <c r="C52" s="69"/>
      <c r="D52" s="69"/>
      <c r="E52" s="69"/>
      <c r="F52" s="69"/>
      <c r="G52" s="23">
        <v>-0.61746031746031749</v>
      </c>
      <c r="H52" s="69">
        <v>-0.57246376811594202</v>
      </c>
      <c r="I52" s="81" t="s">
        <v>35</v>
      </c>
      <c r="J52" s="69">
        <v>-0.37777777777777777</v>
      </c>
      <c r="K52" s="69">
        <v>0.79487179487179493</v>
      </c>
      <c r="L52" s="23">
        <v>-0.53112033195020747</v>
      </c>
      <c r="M52" s="69">
        <v>-0.20338983050847459</v>
      </c>
      <c r="N52" s="69">
        <v>-1.6136363636363638</v>
      </c>
      <c r="O52" s="69">
        <v>-0.5357142857142857</v>
      </c>
    </row>
    <row r="53" spans="1:15" ht="3" customHeight="1">
      <c r="A53" s="42"/>
      <c r="B53" s="43"/>
      <c r="C53" s="43"/>
      <c r="D53" s="43"/>
      <c r="E53" s="43"/>
      <c r="F53" s="43"/>
      <c r="G53" s="43"/>
      <c r="H53" s="43"/>
      <c r="I53" s="43"/>
      <c r="J53" s="43"/>
      <c r="K53" s="43"/>
      <c r="L53" s="43"/>
      <c r="M53" s="43"/>
      <c r="N53" s="43"/>
      <c r="O53" s="43"/>
    </row>
  </sheetData>
  <pageMargins left="0.39370078740157483" right="0.39370078740157483" top="0.31496062992125984" bottom="0.19685039370078741" header="0.31496062992125984" footer="0.31496062992125984"/>
  <pageSetup paperSize="9" scale="75" orientation="landscape" r:id="rId1"/>
  <headerFooter>
    <oddHeader>&amp;CBezeq - The Israel Telecommunication Corp. Ltd.</oddHeader>
    <oddFooter>&amp;R&amp;P of &amp;N
Total subs financial metrics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4:BE353"/>
  <sheetViews>
    <sheetView showGridLines="0" tabSelected="1" topLeftCell="A4" zoomScale="110" zoomScaleNormal="110" workbookViewId="0">
      <pane xSplit="2" ySplit="3" topLeftCell="W33" activePane="bottomRight" state="frozen"/>
      <selection activeCell="D15" sqref="D15"/>
      <selection pane="topRight" activeCell="D15" sqref="D15"/>
      <selection pane="bottomLeft" activeCell="D15" sqref="D15"/>
      <selection pane="bottomRight" activeCell="D15" sqref="D15"/>
    </sheetView>
  </sheetViews>
  <sheetFormatPr defaultColWidth="8.7109375" defaultRowHeight="12.75"/>
  <cols>
    <col min="1" max="1" width="46.42578125" bestFit="1" customWidth="1"/>
    <col min="2" max="22" width="0" hidden="1" customWidth="1"/>
  </cols>
  <sheetData>
    <row r="4" spans="1:57">
      <c r="A4" s="99"/>
      <c r="B4" s="99"/>
      <c r="C4" s="99"/>
      <c r="D4" s="99"/>
      <c r="E4" s="99"/>
      <c r="F4" s="99"/>
      <c r="G4" s="99"/>
      <c r="H4" s="99"/>
      <c r="I4" s="99"/>
      <c r="AD4" s="214"/>
      <c r="BD4">
        <v>2018</v>
      </c>
      <c r="BE4">
        <v>2018</v>
      </c>
    </row>
    <row r="5" spans="1:57">
      <c r="A5" s="99"/>
      <c r="B5" s="45" t="s">
        <v>2</v>
      </c>
      <c r="C5" s="45" t="s">
        <v>5</v>
      </c>
      <c r="D5" s="45" t="s">
        <v>78</v>
      </c>
      <c r="E5" s="45" t="s">
        <v>0</v>
      </c>
      <c r="F5" s="45" t="s">
        <v>1</v>
      </c>
      <c r="G5" s="45" t="s">
        <v>2</v>
      </c>
      <c r="H5" s="45" t="s">
        <v>5</v>
      </c>
      <c r="I5" s="45" t="s">
        <v>78</v>
      </c>
      <c r="J5" s="45" t="s">
        <v>0</v>
      </c>
      <c r="K5" s="45" t="s">
        <v>1</v>
      </c>
      <c r="L5" s="45" t="s">
        <v>2</v>
      </c>
      <c r="M5" s="45" t="s">
        <v>5</v>
      </c>
      <c r="N5" s="45" t="s">
        <v>78</v>
      </c>
      <c r="O5" s="45" t="s">
        <v>0</v>
      </c>
      <c r="P5" s="45" t="s">
        <v>1</v>
      </c>
      <c r="Q5" s="45" t="s">
        <v>2</v>
      </c>
      <c r="R5" s="45" t="s">
        <v>5</v>
      </c>
      <c r="S5" s="45" t="s">
        <v>78</v>
      </c>
      <c r="T5" s="45" t="s">
        <v>0</v>
      </c>
      <c r="U5" s="45" t="s">
        <v>1</v>
      </c>
      <c r="V5" s="45" t="s">
        <v>2</v>
      </c>
      <c r="W5" s="45" t="s">
        <v>5</v>
      </c>
      <c r="X5" s="45" t="s">
        <v>78</v>
      </c>
      <c r="Y5" s="45" t="s">
        <v>0</v>
      </c>
      <c r="Z5" s="45" t="s">
        <v>1</v>
      </c>
      <c r="AA5" s="45" t="s">
        <v>2</v>
      </c>
      <c r="AB5" s="45" t="s">
        <v>5</v>
      </c>
      <c r="AC5" s="45" t="s">
        <v>78</v>
      </c>
      <c r="AD5" s="45" t="s">
        <v>0</v>
      </c>
      <c r="AE5" s="45" t="s">
        <v>1</v>
      </c>
      <c r="AF5" s="45" t="s">
        <v>2</v>
      </c>
      <c r="AG5" s="45" t="s">
        <v>5</v>
      </c>
      <c r="AH5" s="45" t="s">
        <v>78</v>
      </c>
      <c r="AI5" s="45" t="s">
        <v>0</v>
      </c>
      <c r="AJ5" s="45" t="s">
        <v>1</v>
      </c>
    </row>
    <row r="6" spans="1:57">
      <c r="A6" s="55" t="s">
        <v>152</v>
      </c>
      <c r="B6" s="45">
        <v>2013</v>
      </c>
      <c r="C6" s="45">
        <v>2013</v>
      </c>
      <c r="D6" s="45">
        <v>2014</v>
      </c>
      <c r="E6" s="45">
        <v>2014</v>
      </c>
      <c r="F6" s="45">
        <v>2014</v>
      </c>
      <c r="G6" s="45">
        <v>2014</v>
      </c>
      <c r="H6" s="45">
        <v>2014</v>
      </c>
      <c r="I6" s="45">
        <v>2015</v>
      </c>
      <c r="J6" s="45">
        <v>2015</v>
      </c>
      <c r="K6" s="45">
        <v>2015</v>
      </c>
      <c r="L6" s="45">
        <v>2015</v>
      </c>
      <c r="M6" s="45">
        <v>2015</v>
      </c>
      <c r="N6" s="45">
        <v>2016</v>
      </c>
      <c r="O6" s="45">
        <v>2016</v>
      </c>
      <c r="P6" s="45">
        <v>2016</v>
      </c>
      <c r="Q6" s="45">
        <v>2016</v>
      </c>
      <c r="R6" s="45">
        <v>2016</v>
      </c>
      <c r="S6" s="45">
        <v>2017</v>
      </c>
      <c r="T6" s="45">
        <v>2017</v>
      </c>
      <c r="U6" s="45">
        <v>2017</v>
      </c>
      <c r="V6" s="45">
        <v>2017</v>
      </c>
      <c r="W6" s="45">
        <v>2017</v>
      </c>
      <c r="X6" s="45">
        <v>2018</v>
      </c>
      <c r="Y6" s="45">
        <v>2018</v>
      </c>
      <c r="Z6" s="45">
        <v>2018</v>
      </c>
      <c r="AA6" s="45">
        <v>2018</v>
      </c>
      <c r="AB6" s="45">
        <v>2018</v>
      </c>
      <c r="AC6" s="45">
        <v>2019</v>
      </c>
      <c r="AD6" s="45">
        <v>2019</v>
      </c>
      <c r="AE6" s="45">
        <v>2019</v>
      </c>
      <c r="AF6" s="45">
        <v>2019</v>
      </c>
      <c r="AG6" s="45">
        <v>2019</v>
      </c>
      <c r="AH6" s="45">
        <v>2020</v>
      </c>
      <c r="AI6" s="45">
        <v>2020</v>
      </c>
      <c r="AJ6" s="45">
        <v>2020</v>
      </c>
    </row>
    <row r="7" spans="1:57" ht="6" customHeight="1">
      <c r="A7" s="42"/>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row>
    <row r="8" spans="1:57" ht="20.25">
      <c r="A8" s="33" t="s">
        <v>153</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row>
    <row r="9" spans="1:57">
      <c r="A9" s="58"/>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row>
    <row r="10" spans="1:57">
      <c r="A10" s="38" t="s">
        <v>154</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row>
    <row r="11" spans="1:57">
      <c r="C11" s="35"/>
      <c r="H11" s="35"/>
      <c r="M11" s="35"/>
      <c r="N11" s="32"/>
      <c r="R11" s="35"/>
      <c r="S11" s="32"/>
      <c r="T11" s="32"/>
      <c r="U11" s="32"/>
      <c r="W11" s="35"/>
      <c r="X11" s="32"/>
      <c r="Y11" s="32"/>
      <c r="Z11" s="32"/>
      <c r="AB11" s="35"/>
      <c r="AC11" s="32"/>
      <c r="AD11" s="32"/>
      <c r="AE11" s="32"/>
      <c r="AG11" s="35"/>
      <c r="AH11" s="32"/>
      <c r="AI11" s="32"/>
      <c r="AJ11" s="32"/>
    </row>
    <row r="12" spans="1:57" ht="13.15" customHeight="1">
      <c r="A12" s="166" t="s">
        <v>155</v>
      </c>
      <c r="B12" s="143" t="s">
        <v>125</v>
      </c>
      <c r="C12" s="145" t="s">
        <v>125</v>
      </c>
      <c r="D12" s="143" t="s">
        <v>125</v>
      </c>
      <c r="E12" s="143" t="s">
        <v>125</v>
      </c>
      <c r="F12" s="143" t="s">
        <v>125</v>
      </c>
      <c r="G12" s="143" t="s">
        <v>125</v>
      </c>
      <c r="H12" s="60" t="s">
        <v>125</v>
      </c>
      <c r="I12" s="143">
        <v>-12</v>
      </c>
      <c r="J12" s="143" t="s">
        <v>125</v>
      </c>
      <c r="K12" s="143" t="s">
        <v>125</v>
      </c>
      <c r="L12" s="143" t="s">
        <v>125</v>
      </c>
      <c r="M12" s="167">
        <v>-12</v>
      </c>
      <c r="N12" s="175" t="s">
        <v>125</v>
      </c>
      <c r="O12" s="175" t="s">
        <v>125</v>
      </c>
      <c r="P12" s="175" t="s">
        <v>125</v>
      </c>
      <c r="Q12" s="143" t="s">
        <v>125</v>
      </c>
      <c r="R12" s="60" t="s">
        <v>125</v>
      </c>
      <c r="S12" s="175" t="s">
        <v>125</v>
      </c>
      <c r="T12" s="175" t="s">
        <v>125</v>
      </c>
      <c r="U12" s="175" t="s">
        <v>125</v>
      </c>
      <c r="V12" s="143" t="s">
        <v>125</v>
      </c>
      <c r="W12" s="60" t="s">
        <v>125</v>
      </c>
      <c r="X12" s="175" t="s">
        <v>125</v>
      </c>
      <c r="Y12" s="175" t="s">
        <v>125</v>
      </c>
      <c r="Z12" s="175" t="s">
        <v>125</v>
      </c>
      <c r="AA12" s="143" t="s">
        <v>125</v>
      </c>
      <c r="AB12" s="60" t="s">
        <v>125</v>
      </c>
      <c r="AC12" s="175" t="s">
        <v>125</v>
      </c>
      <c r="AD12" s="175" t="s">
        <v>125</v>
      </c>
      <c r="AE12" s="175" t="s">
        <v>125</v>
      </c>
      <c r="AF12" s="143" t="s">
        <v>125</v>
      </c>
      <c r="AG12" s="60" t="s">
        <v>125</v>
      </c>
      <c r="AH12" s="175" t="s">
        <v>125</v>
      </c>
      <c r="AI12" s="175" t="s">
        <v>125</v>
      </c>
      <c r="AJ12" s="175" t="s">
        <v>125</v>
      </c>
    </row>
    <row r="13" spans="1:57" ht="13.15" customHeight="1">
      <c r="C13" s="145"/>
      <c r="H13" s="35"/>
      <c r="M13" s="35"/>
      <c r="N13" s="32"/>
      <c r="O13" s="32"/>
      <c r="P13" s="32"/>
      <c r="R13" s="35"/>
      <c r="S13" s="32"/>
      <c r="T13" s="32"/>
      <c r="U13" s="32"/>
      <c r="W13" s="35"/>
      <c r="X13" s="32"/>
      <c r="Y13" s="32"/>
      <c r="Z13" s="32"/>
      <c r="AB13" s="35"/>
      <c r="AC13" s="32"/>
      <c r="AD13" s="32"/>
      <c r="AE13" s="32"/>
      <c r="AG13" s="35"/>
      <c r="AH13" s="32"/>
      <c r="AI13" s="32"/>
      <c r="AJ13" s="32"/>
    </row>
    <row r="14" spans="1:57" ht="13.15" customHeight="1">
      <c r="A14" s="2" t="s">
        <v>156</v>
      </c>
      <c r="B14" s="143" t="s">
        <v>125</v>
      </c>
      <c r="C14" s="145" t="s">
        <v>125</v>
      </c>
      <c r="D14" s="143" t="s">
        <v>125</v>
      </c>
      <c r="E14" s="144">
        <v>-582</v>
      </c>
      <c r="F14" s="143" t="s">
        <v>125</v>
      </c>
      <c r="G14" s="143" t="s">
        <v>125</v>
      </c>
      <c r="H14" s="167">
        <v>-582</v>
      </c>
      <c r="I14" s="143" t="s">
        <v>125</v>
      </c>
      <c r="J14" s="143" t="s">
        <v>125</v>
      </c>
      <c r="K14" s="143" t="s">
        <v>125</v>
      </c>
      <c r="L14" s="143" t="s">
        <v>125</v>
      </c>
      <c r="M14" s="60" t="s">
        <v>125</v>
      </c>
      <c r="N14" s="175" t="s">
        <v>125</v>
      </c>
      <c r="O14" s="175" t="s">
        <v>125</v>
      </c>
      <c r="P14" s="175" t="s">
        <v>125</v>
      </c>
      <c r="Q14" s="143" t="s">
        <v>125</v>
      </c>
      <c r="R14" s="60" t="s">
        <v>125</v>
      </c>
      <c r="S14" s="175" t="s">
        <v>125</v>
      </c>
      <c r="T14" s="175" t="s">
        <v>125</v>
      </c>
      <c r="U14" s="175" t="s">
        <v>125</v>
      </c>
      <c r="V14" s="143" t="s">
        <v>125</v>
      </c>
      <c r="W14" s="60" t="s">
        <v>125</v>
      </c>
      <c r="X14" s="175" t="s">
        <v>125</v>
      </c>
      <c r="Y14" s="175" t="s">
        <v>125</v>
      </c>
      <c r="Z14" s="175" t="s">
        <v>125</v>
      </c>
      <c r="AA14" s="143" t="s">
        <v>125</v>
      </c>
      <c r="AB14" s="60" t="s">
        <v>125</v>
      </c>
      <c r="AC14" s="175" t="s">
        <v>125</v>
      </c>
      <c r="AD14" s="175" t="s">
        <v>125</v>
      </c>
      <c r="AE14" s="175" t="s">
        <v>125</v>
      </c>
      <c r="AF14" s="143" t="s">
        <v>125</v>
      </c>
      <c r="AG14" s="60" t="s">
        <v>125</v>
      </c>
      <c r="AH14" s="175" t="s">
        <v>125</v>
      </c>
      <c r="AI14" s="175" t="s">
        <v>125</v>
      </c>
      <c r="AJ14" s="175" t="s">
        <v>125</v>
      </c>
    </row>
    <row r="15" spans="1:57" ht="13.15" customHeight="1">
      <c r="A15" s="67"/>
      <c r="B15" s="144"/>
      <c r="C15" s="167"/>
      <c r="D15" s="144"/>
      <c r="E15" s="144"/>
      <c r="F15" s="144"/>
      <c r="G15" s="144"/>
      <c r="H15" s="35"/>
      <c r="I15" s="143"/>
      <c r="J15" s="143"/>
      <c r="K15" s="143"/>
      <c r="L15" s="144"/>
      <c r="M15" s="35"/>
      <c r="N15" s="175"/>
      <c r="O15" s="175"/>
      <c r="P15" s="175"/>
      <c r="Q15" s="144"/>
      <c r="R15" s="35"/>
      <c r="S15" s="175"/>
      <c r="T15" s="175"/>
      <c r="U15" s="175"/>
      <c r="V15" s="144"/>
      <c r="W15" s="35"/>
      <c r="X15" s="175"/>
      <c r="Y15" s="175"/>
      <c r="Z15" s="175"/>
      <c r="AA15" s="144"/>
      <c r="AB15" s="35"/>
      <c r="AC15" s="175"/>
      <c r="AD15" s="175"/>
      <c r="AE15" s="175"/>
      <c r="AF15" s="144"/>
      <c r="AG15" s="35"/>
      <c r="AH15" s="175"/>
      <c r="AI15" s="175"/>
      <c r="AJ15" s="175"/>
    </row>
    <row r="16" spans="1:57" ht="13.15" customHeight="1">
      <c r="A16" s="2" t="s">
        <v>230</v>
      </c>
      <c r="B16" s="144"/>
      <c r="C16" s="145" t="s">
        <v>125</v>
      </c>
      <c r="D16" s="144"/>
      <c r="E16" s="144"/>
      <c r="F16" s="144"/>
      <c r="G16" s="144"/>
      <c r="H16" s="145" t="s">
        <v>125</v>
      </c>
      <c r="I16" s="143"/>
      <c r="J16" s="143"/>
      <c r="K16" s="143"/>
      <c r="L16" s="144"/>
      <c r="M16" s="145" t="s">
        <v>125</v>
      </c>
      <c r="N16" s="175" t="s">
        <v>125</v>
      </c>
      <c r="O16" s="175" t="s">
        <v>125</v>
      </c>
      <c r="P16" s="175" t="s">
        <v>125</v>
      </c>
      <c r="Q16" s="143" t="s">
        <v>125</v>
      </c>
      <c r="R16" s="145" t="s">
        <v>125</v>
      </c>
      <c r="S16" s="175" t="s">
        <v>125</v>
      </c>
      <c r="T16" s="175" t="s">
        <v>125</v>
      </c>
      <c r="U16" s="175" t="s">
        <v>125</v>
      </c>
      <c r="V16" s="143" t="s">
        <v>125</v>
      </c>
      <c r="W16" s="145" t="s">
        <v>125</v>
      </c>
      <c r="X16" s="175" t="s">
        <v>125</v>
      </c>
      <c r="Y16" s="175" t="s">
        <v>125</v>
      </c>
      <c r="Z16" s="175" t="s">
        <v>125</v>
      </c>
      <c r="AA16" s="143">
        <v>-14</v>
      </c>
      <c r="AB16" s="167">
        <v>-14</v>
      </c>
      <c r="AC16" s="175" t="s">
        <v>125</v>
      </c>
      <c r="AD16" s="175" t="s">
        <v>125</v>
      </c>
      <c r="AE16" s="175" t="s">
        <v>125</v>
      </c>
      <c r="AF16" s="143" t="s">
        <v>125</v>
      </c>
      <c r="AG16" s="60" t="s">
        <v>125</v>
      </c>
      <c r="AH16" s="175" t="s">
        <v>125</v>
      </c>
      <c r="AI16" s="175" t="s">
        <v>125</v>
      </c>
      <c r="AJ16" s="175" t="s">
        <v>125</v>
      </c>
    </row>
    <row r="17" spans="1:36" ht="13.15" customHeight="1">
      <c r="A17" s="67"/>
      <c r="B17" s="144"/>
      <c r="C17" s="167"/>
      <c r="D17" s="144"/>
      <c r="E17" s="144"/>
      <c r="F17" s="144"/>
      <c r="G17" s="144"/>
      <c r="H17" s="35"/>
      <c r="I17" s="143"/>
      <c r="J17" s="143"/>
      <c r="K17" s="143"/>
      <c r="L17" s="144"/>
      <c r="M17" s="35"/>
      <c r="N17" s="175"/>
      <c r="O17" s="175"/>
      <c r="P17" s="175"/>
      <c r="Q17" s="144"/>
      <c r="R17" s="35"/>
      <c r="S17" s="175"/>
      <c r="T17" s="175"/>
      <c r="U17" s="175"/>
      <c r="V17" s="144"/>
      <c r="W17" s="35"/>
      <c r="X17" s="175"/>
      <c r="Y17" s="175"/>
      <c r="Z17" s="175"/>
      <c r="AA17" s="144"/>
      <c r="AB17" s="35"/>
      <c r="AC17" s="175"/>
      <c r="AD17" s="175"/>
      <c r="AE17" s="175"/>
      <c r="AF17" s="144"/>
      <c r="AG17" s="35"/>
      <c r="AH17" s="175"/>
      <c r="AI17" s="175"/>
      <c r="AJ17" s="175"/>
    </row>
    <row r="18" spans="1:36" ht="27" customHeight="1">
      <c r="A18" s="168" t="s">
        <v>157</v>
      </c>
      <c r="B18" s="144">
        <v>-29</v>
      </c>
      <c r="C18" s="167">
        <v>-120</v>
      </c>
      <c r="D18" s="144">
        <v>-12</v>
      </c>
      <c r="E18" s="144">
        <v>-102</v>
      </c>
      <c r="F18" s="143">
        <v>-27</v>
      </c>
      <c r="G18" s="144">
        <v>-26</v>
      </c>
      <c r="H18" s="167">
        <v>-167</v>
      </c>
      <c r="I18" s="143">
        <v>-11</v>
      </c>
      <c r="J18" s="143">
        <v>-148</v>
      </c>
      <c r="K18" s="143">
        <v>-13</v>
      </c>
      <c r="L18" s="144">
        <f>M18-SUM(I18:K18)</f>
        <v>-62</v>
      </c>
      <c r="M18" s="167">
        <v>-234</v>
      </c>
      <c r="N18" s="175">
        <v>-11</v>
      </c>
      <c r="O18" s="175">
        <v>-29</v>
      </c>
      <c r="P18" s="175">
        <v>-22</v>
      </c>
      <c r="Q18" s="144">
        <f>R18-P18-O18-N18</f>
        <v>-45</v>
      </c>
      <c r="R18" s="167">
        <v>-107</v>
      </c>
      <c r="S18" s="175">
        <v>-6</v>
      </c>
      <c r="T18" s="175">
        <v>-14</v>
      </c>
      <c r="U18" s="175">
        <v>-45</v>
      </c>
      <c r="V18" s="144">
        <f>W18-U18-T18-S18</f>
        <v>-1</v>
      </c>
      <c r="W18" s="167">
        <v>-66</v>
      </c>
      <c r="X18" s="175">
        <v>-1</v>
      </c>
      <c r="Y18" s="175">
        <v>-5</v>
      </c>
      <c r="Z18" s="175">
        <v>-1</v>
      </c>
      <c r="AA18" s="144">
        <v>6</v>
      </c>
      <c r="AB18" s="167">
        <v>-1</v>
      </c>
      <c r="AC18" s="175">
        <v>-44</v>
      </c>
      <c r="AD18" s="175">
        <v>-417</v>
      </c>
      <c r="AE18" s="175">
        <v>-11</v>
      </c>
      <c r="AF18" s="144">
        <v>-36</v>
      </c>
      <c r="AG18" s="167">
        <v>-508</v>
      </c>
      <c r="AH18" s="175">
        <v>-9</v>
      </c>
      <c r="AI18" s="175">
        <v>4</v>
      </c>
      <c r="AJ18" s="175">
        <v>-6</v>
      </c>
    </row>
    <row r="19" spans="1:36" ht="13.15" customHeight="1">
      <c r="A19" s="67"/>
      <c r="B19" s="144"/>
      <c r="C19" s="167"/>
      <c r="D19" s="144"/>
      <c r="E19" s="144"/>
      <c r="F19" s="144"/>
      <c r="G19" s="144"/>
      <c r="H19" s="167"/>
      <c r="I19" s="143"/>
      <c r="J19" s="143"/>
      <c r="K19" s="143"/>
      <c r="L19" s="144"/>
      <c r="M19" s="167"/>
      <c r="N19" s="175"/>
      <c r="O19" s="175"/>
      <c r="P19" s="175"/>
      <c r="Q19" s="144"/>
      <c r="R19" s="167"/>
      <c r="S19" s="175"/>
      <c r="T19" s="175"/>
      <c r="U19" s="175"/>
      <c r="V19" s="144"/>
      <c r="W19" s="167"/>
      <c r="X19" s="175"/>
      <c r="Y19" s="175"/>
      <c r="Z19" s="175"/>
      <c r="AA19" s="144"/>
      <c r="AB19" s="167"/>
      <c r="AC19" s="175"/>
      <c r="AD19" s="175"/>
      <c r="AE19" s="175"/>
      <c r="AF19" s="144"/>
      <c r="AG19" s="167"/>
      <c r="AH19" s="175"/>
      <c r="AI19" s="175"/>
      <c r="AJ19" s="175"/>
    </row>
    <row r="20" spans="1:36" ht="13.15" customHeight="1">
      <c r="A20" s="2" t="s">
        <v>158</v>
      </c>
      <c r="B20" s="144">
        <v>-7</v>
      </c>
      <c r="C20" s="167">
        <v>-47</v>
      </c>
      <c r="D20" s="144">
        <v>-5</v>
      </c>
      <c r="E20" s="143">
        <v>-2</v>
      </c>
      <c r="F20" s="143">
        <v>-1</v>
      </c>
      <c r="G20" s="143" t="s">
        <v>125</v>
      </c>
      <c r="H20" s="167">
        <v>-8</v>
      </c>
      <c r="I20" s="143" t="s">
        <v>125</v>
      </c>
      <c r="J20" s="143" t="s">
        <v>125</v>
      </c>
      <c r="K20" s="143" t="s">
        <v>125</v>
      </c>
      <c r="L20" s="143" t="s">
        <v>125</v>
      </c>
      <c r="M20" s="60" t="s">
        <v>125</v>
      </c>
      <c r="N20" s="175" t="s">
        <v>125</v>
      </c>
      <c r="O20" s="175" t="s">
        <v>125</v>
      </c>
      <c r="P20" s="175" t="s">
        <v>125</v>
      </c>
      <c r="Q20" s="143" t="s">
        <v>125</v>
      </c>
      <c r="R20" s="60" t="s">
        <v>125</v>
      </c>
      <c r="S20" s="175" t="s">
        <v>125</v>
      </c>
      <c r="T20" s="175" t="s">
        <v>125</v>
      </c>
      <c r="U20" s="175" t="s">
        <v>125</v>
      </c>
      <c r="V20" s="143" t="s">
        <v>125</v>
      </c>
      <c r="W20" s="60" t="s">
        <v>125</v>
      </c>
      <c r="X20" s="175" t="s">
        <v>125</v>
      </c>
      <c r="Y20" s="175" t="s">
        <v>125</v>
      </c>
      <c r="Z20" s="175" t="s">
        <v>125</v>
      </c>
      <c r="AA20" s="143" t="s">
        <v>125</v>
      </c>
      <c r="AB20" s="60" t="s">
        <v>125</v>
      </c>
      <c r="AC20" s="175" t="s">
        <v>125</v>
      </c>
      <c r="AD20" s="175" t="s">
        <v>125</v>
      </c>
      <c r="AE20" s="175" t="s">
        <v>125</v>
      </c>
      <c r="AF20" s="143" t="s">
        <v>125</v>
      </c>
      <c r="AG20" s="60" t="s">
        <v>125</v>
      </c>
      <c r="AH20" s="175" t="s">
        <v>125</v>
      </c>
      <c r="AI20" s="175" t="s">
        <v>125</v>
      </c>
      <c r="AJ20" s="175" t="s">
        <v>125</v>
      </c>
    </row>
    <row r="21" spans="1:36" ht="13.15" customHeight="1">
      <c r="A21" s="67"/>
      <c r="B21" s="144"/>
      <c r="C21" s="167"/>
      <c r="D21" s="144"/>
      <c r="E21" s="144"/>
      <c r="F21" s="144"/>
      <c r="G21" s="144"/>
      <c r="H21" s="167"/>
      <c r="I21" s="144"/>
      <c r="J21" s="144"/>
      <c r="K21" s="144"/>
      <c r="L21" s="144"/>
      <c r="M21" s="167"/>
      <c r="N21" s="176"/>
      <c r="O21" s="176"/>
      <c r="P21" s="176"/>
      <c r="Q21" s="144"/>
      <c r="R21" s="167"/>
      <c r="S21" s="176"/>
      <c r="T21" s="176"/>
      <c r="U21" s="176"/>
      <c r="V21" s="144"/>
      <c r="W21" s="167"/>
      <c r="X21" s="176"/>
      <c r="Y21" s="176"/>
      <c r="Z21" s="176"/>
      <c r="AA21" s="144"/>
      <c r="AB21" s="167"/>
      <c r="AC21" s="176"/>
      <c r="AD21" s="176"/>
      <c r="AE21" s="176"/>
      <c r="AF21" s="144"/>
      <c r="AG21" s="167"/>
      <c r="AH21" s="176"/>
      <c r="AI21" s="176"/>
      <c r="AJ21" s="176"/>
    </row>
    <row r="22" spans="1:36" ht="13.15" customHeight="1">
      <c r="A22" s="2" t="s">
        <v>159</v>
      </c>
      <c r="B22" s="144">
        <v>2</v>
      </c>
      <c r="C22" s="145" t="s">
        <v>125</v>
      </c>
      <c r="D22" s="143" t="s">
        <v>125</v>
      </c>
      <c r="E22" s="143" t="s">
        <v>125</v>
      </c>
      <c r="F22" s="143">
        <v>-5</v>
      </c>
      <c r="G22" s="144">
        <f>H22-F22</f>
        <v>-18</v>
      </c>
      <c r="H22" s="167">
        <v>-23</v>
      </c>
      <c r="I22" s="144">
        <v>6</v>
      </c>
      <c r="J22" s="144">
        <v>6</v>
      </c>
      <c r="K22" s="143" t="s">
        <v>125</v>
      </c>
      <c r="L22" s="144">
        <f>M22-SUM(I22:K22)</f>
        <v>22</v>
      </c>
      <c r="M22" s="167">
        <v>34</v>
      </c>
      <c r="N22" s="175" t="s">
        <v>125</v>
      </c>
      <c r="O22" s="175" t="s">
        <v>125</v>
      </c>
      <c r="P22" s="175" t="s">
        <v>125</v>
      </c>
      <c r="Q22" s="144"/>
      <c r="R22" s="167"/>
      <c r="S22" s="175" t="s">
        <v>125</v>
      </c>
      <c r="T22" s="175" t="s">
        <v>125</v>
      </c>
      <c r="U22" s="175" t="s">
        <v>125</v>
      </c>
      <c r="V22" s="143" t="s">
        <v>125</v>
      </c>
      <c r="W22" s="167"/>
      <c r="X22" s="175" t="s">
        <v>125</v>
      </c>
      <c r="Y22" s="175" t="s">
        <v>125</v>
      </c>
      <c r="Z22" s="175" t="s">
        <v>125</v>
      </c>
      <c r="AA22" s="143" t="s">
        <v>125</v>
      </c>
      <c r="AB22" s="60" t="s">
        <v>125</v>
      </c>
      <c r="AC22" s="175" t="s">
        <v>125</v>
      </c>
      <c r="AD22" s="175" t="s">
        <v>125</v>
      </c>
      <c r="AE22" s="175" t="s">
        <v>125</v>
      </c>
      <c r="AF22" s="143" t="s">
        <v>125</v>
      </c>
      <c r="AG22" s="60" t="s">
        <v>125</v>
      </c>
      <c r="AH22" s="175" t="s">
        <v>125</v>
      </c>
      <c r="AI22" s="175" t="s">
        <v>125</v>
      </c>
      <c r="AJ22" s="175" t="s">
        <v>125</v>
      </c>
    </row>
    <row r="23" spans="1:36" ht="13.15" customHeight="1">
      <c r="A23" s="67"/>
      <c r="B23" s="144"/>
      <c r="C23" s="167"/>
      <c r="D23" s="144"/>
      <c r="E23" s="144"/>
      <c r="F23" s="144"/>
      <c r="G23" s="144"/>
      <c r="H23" s="35"/>
      <c r="I23" s="144"/>
      <c r="J23" s="144"/>
      <c r="K23" s="144"/>
      <c r="L23" s="144"/>
      <c r="M23" s="35"/>
      <c r="N23" s="176"/>
      <c r="O23" s="176"/>
      <c r="P23" s="176"/>
      <c r="Q23" s="144"/>
      <c r="R23" s="35"/>
      <c r="S23" s="176"/>
      <c r="T23" s="176"/>
      <c r="U23" s="176"/>
      <c r="V23" s="144"/>
      <c r="W23" s="35"/>
      <c r="X23" s="176"/>
      <c r="Y23" s="176"/>
      <c r="Z23" s="176"/>
      <c r="AA23" s="144"/>
      <c r="AB23" s="35"/>
      <c r="AC23" s="176"/>
      <c r="AD23" s="176"/>
      <c r="AE23" s="176"/>
      <c r="AF23" s="144"/>
      <c r="AG23" s="35"/>
      <c r="AH23" s="176"/>
      <c r="AI23" s="176"/>
      <c r="AJ23" s="176"/>
    </row>
    <row r="24" spans="1:36" ht="25.5" customHeight="1">
      <c r="A24" s="168" t="s">
        <v>345</v>
      </c>
      <c r="B24" s="144">
        <v>53</v>
      </c>
      <c r="C24" s="167">
        <v>90</v>
      </c>
      <c r="D24" s="144">
        <v>8</v>
      </c>
      <c r="E24" s="144">
        <v>117</v>
      </c>
      <c r="F24" s="144">
        <v>8</v>
      </c>
      <c r="G24" s="144">
        <v>43</v>
      </c>
      <c r="H24" s="60">
        <v>176</v>
      </c>
      <c r="I24" s="143" t="s">
        <v>125</v>
      </c>
      <c r="J24" s="143">
        <v>1</v>
      </c>
      <c r="K24" s="143" t="s">
        <v>125</v>
      </c>
      <c r="L24" s="144">
        <f>M24-SUM(I24:K24)</f>
        <v>116</v>
      </c>
      <c r="M24" s="167">
        <v>117</v>
      </c>
      <c r="N24" s="175">
        <v>1</v>
      </c>
      <c r="O24" s="175">
        <v>14</v>
      </c>
      <c r="P24" s="175">
        <v>3</v>
      </c>
      <c r="Q24" s="144">
        <f>R24-P24-O24-N24</f>
        <v>78</v>
      </c>
      <c r="R24" s="167">
        <v>96</v>
      </c>
      <c r="S24" s="175" t="s">
        <v>125</v>
      </c>
      <c r="T24" s="175">
        <v>12</v>
      </c>
      <c r="U24" s="175">
        <v>3</v>
      </c>
      <c r="V24" s="144">
        <f>W24-U24-T24</f>
        <v>8</v>
      </c>
      <c r="W24" s="167">
        <v>23</v>
      </c>
      <c r="X24" s="175">
        <v>12</v>
      </c>
      <c r="Y24" s="175">
        <v>81</v>
      </c>
      <c r="Z24" s="175">
        <v>6</v>
      </c>
      <c r="AA24" s="144">
        <v>448</v>
      </c>
      <c r="AB24" s="167">
        <v>547</v>
      </c>
      <c r="AC24" s="175">
        <v>-25</v>
      </c>
      <c r="AD24" s="175">
        <v>1</v>
      </c>
      <c r="AE24" s="175">
        <v>3</v>
      </c>
      <c r="AF24" s="144">
        <v>130</v>
      </c>
      <c r="AG24" s="167">
        <v>109</v>
      </c>
      <c r="AH24" s="175">
        <v>5</v>
      </c>
      <c r="AI24" s="175">
        <v>-5</v>
      </c>
      <c r="AJ24" s="175" t="s">
        <v>125</v>
      </c>
    </row>
    <row r="25" spans="1:36" ht="13.15" customHeight="1">
      <c r="A25" s="67"/>
      <c r="B25" s="144"/>
      <c r="C25" s="167"/>
      <c r="D25" s="144"/>
      <c r="E25" s="144"/>
      <c r="F25" s="144"/>
      <c r="G25" s="144"/>
      <c r="H25" s="35"/>
      <c r="I25" s="144"/>
      <c r="J25" s="144"/>
      <c r="K25" s="144"/>
      <c r="L25" s="144"/>
      <c r="M25" s="35"/>
      <c r="N25" s="176"/>
      <c r="O25" s="176"/>
      <c r="P25" s="176"/>
      <c r="Q25" s="144"/>
      <c r="R25" s="35"/>
      <c r="S25" s="176"/>
      <c r="T25" s="176"/>
      <c r="U25" s="176"/>
      <c r="V25" s="144"/>
      <c r="W25" s="35"/>
      <c r="X25" s="176"/>
      <c r="Y25" s="176"/>
      <c r="Z25" s="176"/>
      <c r="AA25" s="144"/>
      <c r="AB25" s="35"/>
      <c r="AC25" s="176"/>
      <c r="AD25" s="176"/>
      <c r="AE25" s="176"/>
      <c r="AF25" s="144"/>
      <c r="AG25" s="35"/>
      <c r="AH25" s="176"/>
      <c r="AI25" s="176"/>
      <c r="AJ25" s="176"/>
    </row>
    <row r="26" spans="1:36" ht="27" customHeight="1">
      <c r="A26" s="168" t="s">
        <v>344</v>
      </c>
      <c r="B26" s="144">
        <v>61</v>
      </c>
      <c r="C26" s="167">
        <v>61</v>
      </c>
      <c r="D26" s="143" t="s">
        <v>125</v>
      </c>
      <c r="E26" s="143" t="s">
        <v>125</v>
      </c>
      <c r="F26" s="143" t="s">
        <v>125</v>
      </c>
      <c r="G26" s="144">
        <v>18</v>
      </c>
      <c r="H26" s="167">
        <v>18</v>
      </c>
      <c r="I26" s="143" t="s">
        <v>125</v>
      </c>
      <c r="J26" s="143" t="s">
        <v>125</v>
      </c>
      <c r="K26" s="143" t="s">
        <v>125</v>
      </c>
      <c r="L26" s="143" t="s">
        <v>125</v>
      </c>
      <c r="M26" s="60" t="s">
        <v>125</v>
      </c>
      <c r="N26" s="175" t="s">
        <v>125</v>
      </c>
      <c r="O26" s="175" t="s">
        <v>125</v>
      </c>
      <c r="P26" s="175" t="s">
        <v>125</v>
      </c>
      <c r="Q26" s="143" t="s">
        <v>125</v>
      </c>
      <c r="R26" s="60" t="s">
        <v>125</v>
      </c>
      <c r="S26" s="175" t="s">
        <v>125</v>
      </c>
      <c r="T26" s="175" t="s">
        <v>125</v>
      </c>
      <c r="U26" s="175" t="s">
        <v>125</v>
      </c>
      <c r="V26" s="143" t="s">
        <v>125</v>
      </c>
      <c r="W26" s="60">
        <v>3</v>
      </c>
      <c r="X26" s="175" t="s">
        <v>125</v>
      </c>
      <c r="Y26" s="175">
        <v>2</v>
      </c>
      <c r="Z26" s="175">
        <v>6</v>
      </c>
      <c r="AA26" s="175">
        <v>4</v>
      </c>
      <c r="AB26" s="60">
        <v>12</v>
      </c>
      <c r="AC26" s="175">
        <v>45</v>
      </c>
      <c r="AD26" s="175" t="s">
        <v>125</v>
      </c>
      <c r="AE26" s="175">
        <v>45</v>
      </c>
      <c r="AF26" s="143">
        <v>77</v>
      </c>
      <c r="AG26" s="167">
        <v>167</v>
      </c>
      <c r="AH26" s="175" t="s">
        <v>125</v>
      </c>
      <c r="AI26" s="175">
        <v>-5</v>
      </c>
      <c r="AJ26" s="175" t="s">
        <v>125</v>
      </c>
    </row>
    <row r="27" spans="1:36" ht="12" customHeight="1">
      <c r="A27" s="67"/>
      <c r="B27" s="144"/>
      <c r="C27" s="167"/>
      <c r="D27" s="144"/>
      <c r="E27" s="144"/>
      <c r="F27" s="144"/>
      <c r="G27" s="144"/>
      <c r="H27" s="35"/>
      <c r="I27" s="144"/>
      <c r="J27" s="144"/>
      <c r="K27" s="144"/>
      <c r="L27" s="144"/>
      <c r="M27" s="35"/>
      <c r="N27" s="176"/>
      <c r="O27" s="176"/>
      <c r="P27" s="176"/>
      <c r="Q27" s="144"/>
      <c r="R27" s="35"/>
      <c r="S27" s="176"/>
      <c r="T27" s="176"/>
      <c r="U27" s="176"/>
      <c r="V27" s="144"/>
      <c r="W27" s="35"/>
      <c r="X27" s="176"/>
      <c r="Y27" s="176"/>
      <c r="Z27" s="176"/>
      <c r="AA27" s="144"/>
      <c r="AB27" s="35"/>
      <c r="AC27" s="176"/>
      <c r="AD27" s="176"/>
      <c r="AE27" s="176"/>
      <c r="AF27" s="144"/>
      <c r="AG27" s="35"/>
      <c r="AH27" s="176"/>
      <c r="AI27" s="176"/>
      <c r="AJ27" s="176"/>
    </row>
    <row r="28" spans="1:36" ht="27" customHeight="1">
      <c r="A28" s="168" t="s">
        <v>160</v>
      </c>
      <c r="B28" s="143">
        <v>1</v>
      </c>
      <c r="C28" s="167">
        <v>1</v>
      </c>
      <c r="D28" s="143" t="s">
        <v>125</v>
      </c>
      <c r="E28" s="143" t="s">
        <v>125</v>
      </c>
      <c r="F28" s="143" t="s">
        <v>125</v>
      </c>
      <c r="G28" s="143" t="s">
        <v>125</v>
      </c>
      <c r="H28" s="60" t="s">
        <v>125</v>
      </c>
      <c r="I28" s="143" t="s">
        <v>125</v>
      </c>
      <c r="J28" s="143" t="s">
        <v>125</v>
      </c>
      <c r="K28" s="143" t="s">
        <v>125</v>
      </c>
      <c r="L28" s="143" t="s">
        <v>125</v>
      </c>
      <c r="M28" s="60" t="s">
        <v>125</v>
      </c>
      <c r="N28" s="175" t="s">
        <v>125</v>
      </c>
      <c r="O28" s="175" t="s">
        <v>125</v>
      </c>
      <c r="P28" s="175" t="s">
        <v>125</v>
      </c>
      <c r="Q28" s="143" t="s">
        <v>125</v>
      </c>
      <c r="R28" s="60" t="s">
        <v>125</v>
      </c>
      <c r="S28" s="175" t="s">
        <v>125</v>
      </c>
      <c r="T28" s="175" t="s">
        <v>125</v>
      </c>
      <c r="U28" s="175" t="s">
        <v>125</v>
      </c>
      <c r="V28" s="143" t="s">
        <v>125</v>
      </c>
      <c r="W28" s="60" t="s">
        <v>125</v>
      </c>
      <c r="X28" s="175" t="s">
        <v>125</v>
      </c>
      <c r="Y28" s="175" t="s">
        <v>125</v>
      </c>
      <c r="Z28" s="175" t="s">
        <v>125</v>
      </c>
      <c r="AA28" s="143" t="s">
        <v>125</v>
      </c>
      <c r="AB28" s="60" t="s">
        <v>125</v>
      </c>
      <c r="AC28" s="175" t="s">
        <v>125</v>
      </c>
      <c r="AD28" s="175" t="s">
        <v>125</v>
      </c>
      <c r="AE28" s="175" t="s">
        <v>125</v>
      </c>
      <c r="AF28" s="143" t="s">
        <v>125</v>
      </c>
      <c r="AG28" s="60" t="s">
        <v>125</v>
      </c>
      <c r="AH28" s="175" t="s">
        <v>125</v>
      </c>
      <c r="AI28" s="175" t="s">
        <v>125</v>
      </c>
      <c r="AJ28" s="175" t="s">
        <v>125</v>
      </c>
    </row>
    <row r="29" spans="1:36" ht="13.15" customHeight="1">
      <c r="A29" s="67"/>
      <c r="B29" s="143"/>
      <c r="C29" s="167"/>
      <c r="D29" s="143"/>
      <c r="E29" s="143"/>
      <c r="F29" s="143"/>
      <c r="G29" s="143"/>
      <c r="H29" s="60"/>
      <c r="I29" s="143"/>
      <c r="J29" s="143"/>
      <c r="K29" s="143"/>
      <c r="L29" s="143"/>
      <c r="M29" s="60"/>
      <c r="N29" s="175"/>
      <c r="O29" s="175"/>
      <c r="P29" s="175"/>
      <c r="Q29" s="143"/>
      <c r="R29" s="60"/>
      <c r="S29" s="175"/>
      <c r="T29" s="175"/>
      <c r="U29" s="175"/>
      <c r="V29" s="143"/>
      <c r="W29" s="60"/>
      <c r="X29" s="175"/>
      <c r="Y29" s="175"/>
      <c r="Z29" s="175"/>
      <c r="AA29" s="143"/>
      <c r="AB29" s="60"/>
      <c r="AC29" s="175"/>
      <c r="AD29" s="175"/>
      <c r="AE29" s="175"/>
      <c r="AF29" s="143"/>
      <c r="AG29" s="60"/>
      <c r="AH29" s="175"/>
      <c r="AI29" s="175"/>
      <c r="AJ29" s="175"/>
    </row>
    <row r="30" spans="1:36" ht="13.15" customHeight="1">
      <c r="A30" s="168" t="s">
        <v>348</v>
      </c>
      <c r="B30" s="143"/>
      <c r="C30" s="167"/>
      <c r="D30" s="143"/>
      <c r="E30" s="143"/>
      <c r="F30" s="143"/>
      <c r="G30" s="143"/>
      <c r="H30" s="60"/>
      <c r="I30" s="143"/>
      <c r="J30" s="143"/>
      <c r="K30" s="143"/>
      <c r="L30" s="143"/>
      <c r="M30" s="60"/>
      <c r="N30" s="175"/>
      <c r="O30" s="175"/>
      <c r="P30" s="175"/>
      <c r="Q30" s="143"/>
      <c r="R30" s="60"/>
      <c r="S30" s="175"/>
      <c r="T30" s="175"/>
      <c r="U30" s="175"/>
      <c r="V30" s="143"/>
      <c r="W30" s="60" t="s">
        <v>125</v>
      </c>
      <c r="X30" s="175" t="s">
        <v>125</v>
      </c>
      <c r="Y30" s="175" t="s">
        <v>125</v>
      </c>
      <c r="Z30" s="175" t="s">
        <v>125</v>
      </c>
      <c r="AA30" s="143" t="s">
        <v>125</v>
      </c>
      <c r="AB30" s="60" t="s">
        <v>125</v>
      </c>
      <c r="AC30" s="175" t="s">
        <v>125</v>
      </c>
      <c r="AD30" s="175" t="s">
        <v>125</v>
      </c>
      <c r="AE30" s="175" t="s">
        <v>125</v>
      </c>
      <c r="AF30" s="143" t="s">
        <v>125</v>
      </c>
      <c r="AG30" s="60" t="s">
        <v>125</v>
      </c>
      <c r="AH30" s="175" t="s">
        <v>125</v>
      </c>
      <c r="AI30" s="175">
        <v>-9</v>
      </c>
      <c r="AJ30" s="175" t="s">
        <v>125</v>
      </c>
    </row>
    <row r="31" spans="1:36" ht="13.15" customHeight="1">
      <c r="A31" s="67"/>
      <c r="B31" s="143"/>
      <c r="C31" s="167"/>
      <c r="D31" s="143"/>
      <c r="E31" s="143"/>
      <c r="F31" s="143"/>
      <c r="G31" s="143"/>
      <c r="H31" s="60"/>
      <c r="I31" s="143"/>
      <c r="J31" s="143"/>
      <c r="K31" s="143"/>
      <c r="L31" s="143"/>
      <c r="M31" s="60"/>
      <c r="N31" s="175"/>
      <c r="O31" s="175"/>
      <c r="P31" s="175"/>
      <c r="Q31" s="143"/>
      <c r="R31" s="60"/>
      <c r="S31" s="175"/>
      <c r="T31" s="175"/>
      <c r="U31" s="175"/>
      <c r="V31" s="143"/>
      <c r="W31" s="60"/>
      <c r="X31" s="175"/>
      <c r="Y31" s="175"/>
      <c r="Z31" s="175"/>
      <c r="AA31" s="143"/>
      <c r="AB31" s="60"/>
      <c r="AC31" s="175"/>
      <c r="AD31" s="175"/>
      <c r="AE31" s="175"/>
      <c r="AF31" s="143"/>
      <c r="AG31" s="60"/>
      <c r="AH31" s="175"/>
      <c r="AI31" s="175"/>
      <c r="AJ31" s="175"/>
    </row>
    <row r="32" spans="1:36" ht="13.15" customHeight="1">
      <c r="A32" s="168" t="s">
        <v>233</v>
      </c>
      <c r="B32" s="143" t="s">
        <v>125</v>
      </c>
      <c r="C32" s="145" t="s">
        <v>125</v>
      </c>
      <c r="D32" s="144">
        <v>1</v>
      </c>
      <c r="E32" s="144">
        <v>1</v>
      </c>
      <c r="F32" s="143" t="s">
        <v>125</v>
      </c>
      <c r="G32" s="143">
        <v>-2</v>
      </c>
      <c r="H32" s="60" t="s">
        <v>125</v>
      </c>
      <c r="I32" s="143" t="s">
        <v>125</v>
      </c>
      <c r="J32" s="143" t="s">
        <v>125</v>
      </c>
      <c r="K32" s="143" t="s">
        <v>125</v>
      </c>
      <c r="L32" s="143" t="s">
        <v>125</v>
      </c>
      <c r="M32" s="60" t="s">
        <v>125</v>
      </c>
      <c r="N32" s="175">
        <v>15</v>
      </c>
      <c r="O32" s="175">
        <v>3</v>
      </c>
      <c r="P32" s="175">
        <v>-7</v>
      </c>
      <c r="Q32" s="143" t="s">
        <v>125</v>
      </c>
      <c r="R32" s="60">
        <v>11</v>
      </c>
      <c r="S32" s="175">
        <v>2</v>
      </c>
      <c r="T32" s="175">
        <v>1</v>
      </c>
      <c r="U32" s="175">
        <v>19</v>
      </c>
      <c r="V32" s="144">
        <f>W32-U32-T32-S32</f>
        <v>-1</v>
      </c>
      <c r="W32" s="60">
        <v>21</v>
      </c>
      <c r="X32" s="175">
        <v>12</v>
      </c>
      <c r="Y32" s="175">
        <v>8</v>
      </c>
      <c r="Z32" s="175">
        <v>1</v>
      </c>
      <c r="AA32" s="144">
        <v>69</v>
      </c>
      <c r="AB32" s="167">
        <v>90</v>
      </c>
      <c r="AC32" s="175">
        <v>-1</v>
      </c>
      <c r="AD32" s="175">
        <v>2</v>
      </c>
      <c r="AE32" s="175">
        <v>2</v>
      </c>
      <c r="AF32" s="144">
        <v>8</v>
      </c>
      <c r="AG32" s="167">
        <v>11</v>
      </c>
      <c r="AH32" s="175">
        <v>1</v>
      </c>
      <c r="AI32" s="175">
        <v>-4</v>
      </c>
      <c r="AJ32" s="175">
        <v>-1</v>
      </c>
    </row>
    <row r="33" spans="1:56" ht="13.15" customHeight="1">
      <c r="A33" s="169"/>
      <c r="B33" s="144"/>
      <c r="C33" s="167"/>
      <c r="D33" s="144"/>
      <c r="E33" s="144"/>
      <c r="F33" s="144"/>
      <c r="G33" s="144"/>
      <c r="H33" s="167"/>
      <c r="I33" s="144"/>
      <c r="J33" s="144"/>
      <c r="K33" s="144"/>
      <c r="L33" s="144"/>
      <c r="M33" s="167"/>
      <c r="N33" s="176"/>
      <c r="O33" s="176"/>
      <c r="P33" s="176"/>
      <c r="Q33" s="144"/>
      <c r="R33" s="167"/>
      <c r="S33" s="176"/>
      <c r="T33" s="176"/>
      <c r="U33" s="176"/>
      <c r="V33" s="144"/>
      <c r="W33" s="167"/>
      <c r="X33" s="176"/>
      <c r="Y33" s="176"/>
      <c r="Z33" s="176"/>
      <c r="AA33" s="144"/>
      <c r="AB33" s="167"/>
      <c r="AC33" s="176"/>
      <c r="AD33" s="176"/>
      <c r="AE33" s="176"/>
      <c r="AF33" s="144"/>
      <c r="AG33" s="167"/>
      <c r="AH33" s="176"/>
      <c r="AI33" s="176"/>
      <c r="AJ33" s="176"/>
    </row>
    <row r="34" spans="1:56" ht="13.15" customHeight="1">
      <c r="A34" s="170" t="s">
        <v>161</v>
      </c>
      <c r="B34" s="171">
        <f t="shared" ref="B34:S34" si="0">SUM(B12:B32)</f>
        <v>81</v>
      </c>
      <c r="C34" s="172">
        <f t="shared" si="0"/>
        <v>-15</v>
      </c>
      <c r="D34" s="171">
        <f t="shared" si="0"/>
        <v>-8</v>
      </c>
      <c r="E34" s="171">
        <f t="shared" si="0"/>
        <v>-568</v>
      </c>
      <c r="F34" s="171">
        <f t="shared" si="0"/>
        <v>-25</v>
      </c>
      <c r="G34" s="171">
        <f t="shared" si="0"/>
        <v>15</v>
      </c>
      <c r="H34" s="172">
        <f t="shared" si="0"/>
        <v>-586</v>
      </c>
      <c r="I34" s="171">
        <f t="shared" si="0"/>
        <v>-17</v>
      </c>
      <c r="J34" s="171">
        <f t="shared" si="0"/>
        <v>-141</v>
      </c>
      <c r="K34" s="171">
        <f t="shared" si="0"/>
        <v>-13</v>
      </c>
      <c r="L34" s="171">
        <f t="shared" si="0"/>
        <v>76</v>
      </c>
      <c r="M34" s="172">
        <f t="shared" si="0"/>
        <v>-95</v>
      </c>
      <c r="N34" s="177">
        <f t="shared" si="0"/>
        <v>5</v>
      </c>
      <c r="O34" s="177">
        <f t="shared" si="0"/>
        <v>-12</v>
      </c>
      <c r="P34" s="177">
        <f t="shared" si="0"/>
        <v>-26</v>
      </c>
      <c r="Q34" s="171">
        <f t="shared" si="0"/>
        <v>33</v>
      </c>
      <c r="R34" s="172">
        <f t="shared" si="0"/>
        <v>0</v>
      </c>
      <c r="S34" s="177">
        <f t="shared" si="0"/>
        <v>-4</v>
      </c>
      <c r="T34" s="177">
        <f t="shared" ref="T34:U34" si="1">SUM(T12:T32)</f>
        <v>-1</v>
      </c>
      <c r="U34" s="177">
        <f t="shared" si="1"/>
        <v>-23</v>
      </c>
      <c r="V34" s="171">
        <f>SUM(V12:V32)</f>
        <v>6</v>
      </c>
      <c r="W34" s="172">
        <v>-19</v>
      </c>
      <c r="X34" s="177">
        <v>23</v>
      </c>
      <c r="Y34" s="177">
        <v>86</v>
      </c>
      <c r="Z34" s="177">
        <v>12</v>
      </c>
      <c r="AA34" s="171">
        <v>513</v>
      </c>
      <c r="AB34" s="172">
        <v>634</v>
      </c>
      <c r="AC34" s="177">
        <v>-25</v>
      </c>
      <c r="AD34" s="177">
        <v>-414</v>
      </c>
      <c r="AE34" s="177">
        <v>39</v>
      </c>
      <c r="AF34" s="171">
        <v>179</v>
      </c>
      <c r="AG34" s="172">
        <v>-221</v>
      </c>
      <c r="AH34" s="177">
        <v>-3</v>
      </c>
      <c r="AI34" s="177">
        <v>-19</v>
      </c>
      <c r="AJ34" s="177">
        <v>-7</v>
      </c>
    </row>
    <row r="35" spans="1:56" ht="6" customHeight="1">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row>
    <row r="36" spans="1:56">
      <c r="A36" s="173" t="s">
        <v>162</v>
      </c>
      <c r="H36" s="174"/>
      <c r="M36" s="174"/>
      <c r="N36" s="32"/>
      <c r="R36" s="174"/>
      <c r="S36" s="32"/>
      <c r="T36" s="32"/>
      <c r="U36" s="32"/>
      <c r="W36" s="174"/>
    </row>
    <row r="37" spans="1:56">
      <c r="A37" s="32"/>
      <c r="N37" s="32"/>
      <c r="X37" s="205"/>
      <c r="Y37" s="205"/>
      <c r="AC37" s="205"/>
      <c r="AD37" s="205"/>
      <c r="AI37" s="205"/>
      <c r="AJ37" s="205"/>
    </row>
    <row r="45" spans="1:56">
      <c r="BD45">
        <v>-0.11</v>
      </c>
    </row>
    <row r="189" spans="44:44">
      <c r="AR189">
        <v>59</v>
      </c>
    </row>
    <row r="222" spans="1:1">
      <c r="A222" s="32"/>
    </row>
    <row r="332" spans="57:57">
      <c r="BE332">
        <f>BE329-260</f>
        <v>-260</v>
      </c>
    </row>
    <row r="353" spans="55:55">
      <c r="BC353" s="64">
        <v>0.26400000000000001</v>
      </c>
    </row>
  </sheetData>
  <pageMargins left="0.39370078740157483" right="0.39370078740157483" top="0.74803149606299213" bottom="0.74803149606299213" header="0.31496062992125984" footer="0.19685039370078741"/>
  <pageSetup paperSize="9" scale="68" orientation="landscape" r:id="rId1"/>
  <headerFooter>
    <oddHeader>&amp;CBezeq - The Israel Telecommunication Corp. Ltd.</oddHeader>
    <oddFooter xml:space="preserve">&amp;R&amp;P of &amp;N
Other  expenses (income), net
</oddFooter>
  </headerFooter>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G65"/>
  <sheetViews>
    <sheetView showGridLines="0" tabSelected="1" topLeftCell="A10" zoomScale="120" zoomScaleNormal="120" workbookViewId="0">
      <selection activeCell="D15" sqref="D15"/>
    </sheetView>
  </sheetViews>
  <sheetFormatPr defaultRowHeight="12.75"/>
  <cols>
    <col min="1" max="1" width="0.85546875" customWidth="1"/>
    <col min="2" max="2" width="56.42578125" customWidth="1"/>
    <col min="3" max="3" width="20.28515625" customWidth="1"/>
    <col min="4" max="4" width="15.5703125" customWidth="1"/>
    <col min="5" max="5" width="17" customWidth="1"/>
  </cols>
  <sheetData>
    <row r="1" spans="2:5" ht="15.75">
      <c r="B1" s="29"/>
      <c r="C1" s="29"/>
      <c r="D1" s="29"/>
      <c r="E1" s="63"/>
    </row>
    <row r="2" spans="2:5">
      <c r="B2" s="29"/>
      <c r="C2" s="29"/>
      <c r="D2" s="29"/>
      <c r="E2" s="29"/>
    </row>
    <row r="3" spans="2:5">
      <c r="B3" s="30"/>
      <c r="C3" s="268" t="s">
        <v>379</v>
      </c>
      <c r="D3" s="267" t="s">
        <v>325</v>
      </c>
      <c r="E3" s="267" t="s">
        <v>327</v>
      </c>
    </row>
    <row r="4" spans="2:5">
      <c r="B4" s="245" t="s">
        <v>152</v>
      </c>
      <c r="C4" s="269" t="s">
        <v>324</v>
      </c>
      <c r="D4" s="268" t="s">
        <v>326</v>
      </c>
      <c r="E4" s="268" t="s">
        <v>328</v>
      </c>
    </row>
    <row r="5" spans="2:5" ht="7.5" customHeight="1">
      <c r="B5" s="42"/>
      <c r="C5" s="42"/>
      <c r="D5" s="42"/>
      <c r="E5" s="44"/>
    </row>
    <row r="6" spans="2:5" ht="7.5" customHeight="1">
      <c r="B6" s="56"/>
      <c r="C6" s="56"/>
      <c r="D6" s="56"/>
      <c r="E6" s="56"/>
    </row>
    <row r="7" spans="2:5" ht="20.25">
      <c r="B7" s="33" t="s">
        <v>329</v>
      </c>
      <c r="C7" s="33"/>
      <c r="D7" s="33"/>
      <c r="E7" s="20"/>
    </row>
    <row r="8" spans="2:5" ht="6.75" customHeight="1">
      <c r="B8" s="38"/>
      <c r="C8" s="38"/>
      <c r="D8" s="38"/>
      <c r="E8" s="40"/>
    </row>
    <row r="9" spans="2:5" ht="12.6" customHeight="1">
      <c r="B9" s="75" t="s">
        <v>297</v>
      </c>
      <c r="C9" s="267">
        <v>606</v>
      </c>
      <c r="D9" s="175">
        <f>C48</f>
        <v>846</v>
      </c>
      <c r="E9" s="175">
        <f>D48</f>
        <v>1260</v>
      </c>
    </row>
    <row r="10" spans="2:5" ht="12.6" customHeight="1">
      <c r="B10" s="67"/>
      <c r="C10" s="67"/>
      <c r="D10" s="69"/>
      <c r="E10" s="68"/>
    </row>
    <row r="11" spans="2:5" ht="12.6" customHeight="1">
      <c r="B11" s="261" t="s">
        <v>298</v>
      </c>
      <c r="C11" s="261"/>
      <c r="D11" s="261"/>
      <c r="E11" s="262"/>
    </row>
    <row r="12" spans="2:5" ht="12.6" customHeight="1">
      <c r="B12" s="249" t="s">
        <v>299</v>
      </c>
      <c r="C12" s="253">
        <v>516</v>
      </c>
      <c r="D12" s="253">
        <v>1970</v>
      </c>
      <c r="E12" s="253">
        <v>2101</v>
      </c>
    </row>
    <row r="13" spans="2:5" ht="12.6" customHeight="1">
      <c r="B13" s="250" t="s">
        <v>300</v>
      </c>
      <c r="C13" s="250">
        <v>173</v>
      </c>
      <c r="D13" s="250">
        <v>150</v>
      </c>
      <c r="E13" s="250">
        <v>7</v>
      </c>
    </row>
    <row r="14" spans="2:5" ht="12.6" customHeight="1">
      <c r="B14" s="250" t="s">
        <v>301</v>
      </c>
      <c r="C14" s="251">
        <v>636</v>
      </c>
      <c r="D14" s="251">
        <v>636</v>
      </c>
      <c r="E14" s="257" t="s">
        <v>125</v>
      </c>
    </row>
    <row r="15" spans="2:5" ht="12.6" customHeight="1">
      <c r="B15" s="250" t="s">
        <v>302</v>
      </c>
      <c r="C15" s="250">
        <v>55</v>
      </c>
      <c r="D15" s="250">
        <v>4</v>
      </c>
      <c r="E15" s="250">
        <v>3</v>
      </c>
    </row>
    <row r="16" spans="2:5" ht="12.6" customHeight="1">
      <c r="B16" s="249" t="s">
        <v>303</v>
      </c>
      <c r="C16" s="253">
        <f>SUM(C13:C15)</f>
        <v>864</v>
      </c>
      <c r="D16" s="253">
        <f>SUM(D13:D15)</f>
        <v>790</v>
      </c>
      <c r="E16" s="253">
        <f>SUM(E13:E15)</f>
        <v>10</v>
      </c>
    </row>
    <row r="17" spans="2:7" ht="12.6" customHeight="1">
      <c r="B17" s="237" t="s">
        <v>346</v>
      </c>
      <c r="C17" s="184">
        <v>0</v>
      </c>
      <c r="D17" s="312">
        <v>700</v>
      </c>
      <c r="E17" s="312">
        <v>850</v>
      </c>
    </row>
    <row r="18" spans="2:7" ht="12.6" customHeight="1">
      <c r="B18" s="249" t="s">
        <v>304</v>
      </c>
      <c r="C18" s="72">
        <f>C17</f>
        <v>0</v>
      </c>
      <c r="D18" s="281">
        <f>D17</f>
        <v>700</v>
      </c>
      <c r="E18" s="281">
        <f>E17</f>
        <v>850</v>
      </c>
    </row>
    <row r="19" spans="2:7" ht="12.6" customHeight="1">
      <c r="B19" s="248" t="s">
        <v>308</v>
      </c>
      <c r="C19" s="258">
        <f>C12+C16+C18</f>
        <v>1380</v>
      </c>
      <c r="D19" s="258">
        <f>D12+D16+D18</f>
        <v>3460</v>
      </c>
      <c r="E19" s="258">
        <f>E12+E16+E18</f>
        <v>2961</v>
      </c>
    </row>
    <row r="20" spans="2:7" ht="5.25" customHeight="1">
      <c r="B20" s="247"/>
      <c r="C20" s="246"/>
      <c r="D20" s="246"/>
      <c r="E20" s="246"/>
    </row>
    <row r="21" spans="2:7" ht="12.6" customHeight="1">
      <c r="B21" s="250" t="s">
        <v>305</v>
      </c>
      <c r="C21" s="250">
        <v>15</v>
      </c>
      <c r="D21" s="250">
        <v>85</v>
      </c>
      <c r="E21" s="250">
        <v>130</v>
      </c>
    </row>
    <row r="22" spans="2:7" ht="12.6" customHeight="1">
      <c r="B22" s="250" t="s">
        <v>306</v>
      </c>
      <c r="C22" s="250">
        <v>16</v>
      </c>
      <c r="D22" s="257" t="s">
        <v>125</v>
      </c>
      <c r="E22" s="257" t="s">
        <v>125</v>
      </c>
    </row>
    <row r="23" spans="2:7" ht="12.6" customHeight="1">
      <c r="B23" s="250" t="s">
        <v>302</v>
      </c>
      <c r="C23" s="257">
        <v>9</v>
      </c>
      <c r="D23" s="257">
        <v>22</v>
      </c>
      <c r="E23" s="257" t="s">
        <v>125</v>
      </c>
    </row>
    <row r="24" spans="2:7" ht="12.6" customHeight="1">
      <c r="B24" s="249" t="s">
        <v>307</v>
      </c>
      <c r="C24" s="254">
        <f>SUM(C21:C23)</f>
        <v>40</v>
      </c>
      <c r="D24" s="254">
        <f>SUM(D21:D23)</f>
        <v>107</v>
      </c>
      <c r="E24" s="254">
        <f>SUM(E21:E23)</f>
        <v>130</v>
      </c>
    </row>
    <row r="25" spans="2:7" ht="12.6" customHeight="1">
      <c r="B25" s="263" t="s">
        <v>320</v>
      </c>
      <c r="C25" s="264">
        <f>C19+C24</f>
        <v>1420</v>
      </c>
      <c r="D25" s="264">
        <f>D19+D24</f>
        <v>3567</v>
      </c>
      <c r="E25" s="264">
        <f>E19+E24</f>
        <v>3091</v>
      </c>
    </row>
    <row r="26" spans="2:7" ht="7.5" customHeight="1">
      <c r="B26" s="67"/>
      <c r="C26" s="69"/>
      <c r="D26" s="69"/>
      <c r="E26" s="68"/>
    </row>
    <row r="27" spans="2:7" ht="12.6" customHeight="1">
      <c r="B27" s="263" t="s">
        <v>315</v>
      </c>
      <c r="C27" s="265"/>
      <c r="D27" s="265"/>
      <c r="E27" s="265"/>
    </row>
    <row r="28" spans="2:7" ht="12.6" customHeight="1">
      <c r="B28" s="250" t="s">
        <v>309</v>
      </c>
      <c r="C28" s="186">
        <v>-244</v>
      </c>
      <c r="D28" s="186">
        <v>-1131</v>
      </c>
      <c r="E28" s="186">
        <v>-1089</v>
      </c>
    </row>
    <row r="29" spans="2:7" ht="12.6" customHeight="1">
      <c r="B29" s="250" t="s">
        <v>310</v>
      </c>
      <c r="C29" s="186">
        <v>-29</v>
      </c>
      <c r="D29" s="186" t="s">
        <v>125</v>
      </c>
      <c r="E29" s="186" t="s">
        <v>125</v>
      </c>
    </row>
    <row r="30" spans="2:7" ht="12.6" customHeight="1">
      <c r="B30" s="250" t="s">
        <v>302</v>
      </c>
      <c r="C30" s="186">
        <v>0</v>
      </c>
      <c r="D30" s="186" t="s">
        <v>125</v>
      </c>
      <c r="E30" s="186" t="s">
        <v>125</v>
      </c>
    </row>
    <row r="31" spans="2:7" ht="12.6" customHeight="1">
      <c r="B31" s="249" t="s">
        <v>311</v>
      </c>
      <c r="C31" s="255">
        <f>SUM(C28:C30)</f>
        <v>-273</v>
      </c>
      <c r="D31" s="255">
        <f>SUM(D28:D30)</f>
        <v>-1131</v>
      </c>
      <c r="E31" s="255">
        <f>SUM(E28:E30)</f>
        <v>-1089</v>
      </c>
      <c r="G31" s="282"/>
    </row>
    <row r="32" spans="2:7" ht="12.6" customHeight="1">
      <c r="B32" s="250" t="s">
        <v>347</v>
      </c>
      <c r="C32" s="186">
        <v>-118</v>
      </c>
      <c r="D32" s="313">
        <v>-762</v>
      </c>
      <c r="E32" s="313">
        <v>-306</v>
      </c>
    </row>
    <row r="33" spans="2:6" ht="12.6" customHeight="1">
      <c r="B33" s="250" t="s">
        <v>330</v>
      </c>
      <c r="C33" s="186">
        <v>-555</v>
      </c>
      <c r="D33" s="186">
        <v>-552</v>
      </c>
      <c r="E33" s="186">
        <v>-871</v>
      </c>
    </row>
    <row r="34" spans="2:6" ht="12.6" customHeight="1">
      <c r="B34" s="250" t="s">
        <v>382</v>
      </c>
      <c r="C34" s="186">
        <v>-21</v>
      </c>
      <c r="D34" s="186">
        <v>-98</v>
      </c>
      <c r="E34" s="186">
        <v>-77</v>
      </c>
    </row>
    <row r="35" spans="2:6" ht="12.6" customHeight="1">
      <c r="B35" s="250" t="s">
        <v>312</v>
      </c>
      <c r="C35" s="186">
        <v>-22</v>
      </c>
      <c r="D35" s="186">
        <v>-115</v>
      </c>
      <c r="E35" s="186">
        <v>-115</v>
      </c>
    </row>
    <row r="36" spans="2:6" ht="12.6" customHeight="1">
      <c r="B36" s="250" t="s">
        <v>313</v>
      </c>
      <c r="C36" s="186">
        <v>-149</v>
      </c>
      <c r="D36" s="186">
        <v>-289</v>
      </c>
      <c r="E36" s="186">
        <v>-278</v>
      </c>
    </row>
    <row r="37" spans="2:6" ht="12.6" customHeight="1">
      <c r="B37" s="250" t="s">
        <v>302</v>
      </c>
      <c r="C37" s="186">
        <v>-14</v>
      </c>
      <c r="D37" s="186">
        <v>-40</v>
      </c>
      <c r="E37" s="186">
        <v>-48</v>
      </c>
    </row>
    <row r="38" spans="2:6" ht="12.6" customHeight="1">
      <c r="B38" s="249" t="s">
        <v>314</v>
      </c>
      <c r="C38" s="255">
        <f>SUM(C32:C37)</f>
        <v>-879</v>
      </c>
      <c r="D38" s="255">
        <f>SUM(D32:D37)</f>
        <v>-1856</v>
      </c>
      <c r="E38" s="255">
        <f>SUM(E32:E37)</f>
        <v>-1695</v>
      </c>
    </row>
    <row r="39" spans="2:6" ht="12.6" customHeight="1">
      <c r="B39" s="256" t="s">
        <v>272</v>
      </c>
      <c r="C39" s="259">
        <f>C31+C38</f>
        <v>-1152</v>
      </c>
      <c r="D39" s="259">
        <f>D31+D38</f>
        <v>-2987</v>
      </c>
      <c r="E39" s="259">
        <f>E31+E38</f>
        <v>-2784</v>
      </c>
    </row>
    <row r="40" spans="2:6" ht="6" customHeight="1">
      <c r="B40" s="67"/>
      <c r="C40" s="69"/>
      <c r="D40" s="69"/>
      <c r="E40" s="69"/>
    </row>
    <row r="41" spans="2:6" s="260" customFormat="1" ht="12.6" customHeight="1">
      <c r="B41" s="250" t="s">
        <v>316</v>
      </c>
      <c r="C41" s="184" t="s">
        <v>125</v>
      </c>
      <c r="D41" s="186">
        <v>-130</v>
      </c>
      <c r="E41" s="186">
        <v>-130</v>
      </c>
    </row>
    <row r="42" spans="2:6" s="260" customFormat="1" ht="12.6" customHeight="1">
      <c r="B42" s="250" t="s">
        <v>317</v>
      </c>
      <c r="C42" s="186">
        <v>-28</v>
      </c>
      <c r="D42" s="186">
        <v>-36</v>
      </c>
      <c r="E42" s="186">
        <v>-39</v>
      </c>
      <c r="F42" s="255"/>
    </row>
    <row r="43" spans="2:6" s="260" customFormat="1" ht="12.6" customHeight="1">
      <c r="B43" s="250" t="s">
        <v>331</v>
      </c>
      <c r="C43" s="184" t="s">
        <v>125</v>
      </c>
      <c r="D43" s="257" t="s">
        <v>125</v>
      </c>
      <c r="E43" s="184" t="s">
        <v>125</v>
      </c>
      <c r="F43" s="255"/>
    </row>
    <row r="44" spans="2:6" s="260" customFormat="1" ht="12.6" customHeight="1">
      <c r="B44" s="250" t="s">
        <v>332</v>
      </c>
      <c r="C44" s="184" t="s">
        <v>125</v>
      </c>
      <c r="D44" s="257" t="s">
        <v>125</v>
      </c>
      <c r="E44" s="186">
        <v>-130</v>
      </c>
      <c r="F44" s="255"/>
    </row>
    <row r="45" spans="2:6" s="260" customFormat="1" ht="12.6" customHeight="1">
      <c r="B45" s="249" t="s">
        <v>318</v>
      </c>
      <c r="C45" s="255">
        <f>SUM(C41:C44)</f>
        <v>-28</v>
      </c>
      <c r="D45" s="255">
        <f>SUM(D41:D44)</f>
        <v>-166</v>
      </c>
      <c r="E45" s="255">
        <f>SUM(E41:E44)</f>
        <v>-299</v>
      </c>
      <c r="F45" s="255"/>
    </row>
    <row r="46" spans="2:6" s="260" customFormat="1" ht="12.6" customHeight="1">
      <c r="B46" s="263" t="s">
        <v>321</v>
      </c>
      <c r="C46" s="266">
        <f>C39+C45</f>
        <v>-1180</v>
      </c>
      <c r="D46" s="266">
        <f>D39+D45</f>
        <v>-3153</v>
      </c>
      <c r="E46" s="266">
        <f>E39+E45</f>
        <v>-3083</v>
      </c>
    </row>
    <row r="47" spans="2:6" s="260" customFormat="1" ht="5.25" customHeight="1">
      <c r="B47" s="249"/>
      <c r="C47" s="249"/>
      <c r="D47" s="249"/>
      <c r="E47" s="249"/>
    </row>
    <row r="48" spans="2:6" s="260" customFormat="1" ht="12.6" customHeight="1">
      <c r="B48" s="256" t="s">
        <v>319</v>
      </c>
      <c r="C48" s="252">
        <f>C9+C25+C46</f>
        <v>846</v>
      </c>
      <c r="D48" s="252">
        <f>D9+D25+D46</f>
        <v>1260</v>
      </c>
      <c r="E48" s="252">
        <f>E9+E25+E46</f>
        <v>1268</v>
      </c>
    </row>
    <row r="49" spans="2:5" s="260" customFormat="1" ht="4.5" customHeight="1">
      <c r="B49" s="42"/>
      <c r="C49" s="44"/>
      <c r="D49" s="44"/>
      <c r="E49" s="44"/>
    </row>
    <row r="50" spans="2:5" ht="36" customHeight="1">
      <c r="B50" s="317" t="s">
        <v>380</v>
      </c>
      <c r="C50" s="318"/>
      <c r="D50" s="318"/>
      <c r="E50" s="318"/>
    </row>
    <row r="51" spans="2:5" ht="12.75" customHeight="1">
      <c r="B51" s="65"/>
      <c r="C51" s="65"/>
      <c r="D51" s="69"/>
      <c r="E51" s="72"/>
    </row>
    <row r="52" spans="2:5" ht="12.75" customHeight="1">
      <c r="B52" s="67"/>
      <c r="C52" s="67"/>
      <c r="D52" s="69"/>
      <c r="E52" s="68"/>
    </row>
    <row r="53" spans="2:5" ht="12.75" customHeight="1">
      <c r="B53" s="67"/>
      <c r="C53" s="67"/>
      <c r="D53" s="69"/>
      <c r="E53" s="69"/>
    </row>
    <row r="54" spans="2:5" ht="12.75" customHeight="1">
      <c r="B54" s="97"/>
      <c r="C54" s="97"/>
      <c r="D54" s="69"/>
      <c r="E54" s="77"/>
    </row>
    <row r="55" spans="2:5" ht="12.75" customHeight="1">
      <c r="B55" s="67"/>
      <c r="C55" s="67"/>
      <c r="D55" s="69"/>
      <c r="E55" s="68"/>
    </row>
    <row r="56" spans="2:5" ht="12.75" customHeight="1">
      <c r="B56" s="67"/>
      <c r="C56" s="67"/>
      <c r="D56" s="69"/>
      <c r="E56" s="69"/>
    </row>
    <row r="57" spans="2:5" ht="12.75" customHeight="1">
      <c r="B57" s="67"/>
      <c r="C57" s="67"/>
      <c r="D57" s="69"/>
      <c r="E57" s="69"/>
    </row>
    <row r="58" spans="2:5" ht="12.75" customHeight="1">
      <c r="B58" s="65"/>
      <c r="C58" s="65"/>
      <c r="D58" s="69"/>
      <c r="E58" s="76"/>
    </row>
    <row r="59" spans="2:5" ht="12.75" customHeight="1">
      <c r="B59" s="67"/>
      <c r="C59" s="67"/>
      <c r="D59" s="69"/>
      <c r="E59" s="69"/>
    </row>
    <row r="60" spans="2:5" ht="12.75" customHeight="1">
      <c r="B60" s="67"/>
      <c r="C60" s="67"/>
      <c r="D60" s="69"/>
      <c r="E60" s="69"/>
    </row>
    <row r="61" spans="2:5">
      <c r="B61" s="65"/>
      <c r="C61" s="65"/>
      <c r="D61" s="69"/>
      <c r="E61" s="69"/>
    </row>
    <row r="62" spans="2:5">
      <c r="B62" s="65"/>
      <c r="C62" s="65"/>
      <c r="D62" s="69"/>
      <c r="E62" s="69"/>
    </row>
    <row r="63" spans="2:5">
      <c r="B63" s="65"/>
      <c r="C63" s="65"/>
      <c r="D63" s="69"/>
      <c r="E63" s="69"/>
    </row>
    <row r="64" spans="2:5" ht="6" customHeight="1"/>
    <row r="65" spans="2:5">
      <c r="B65" s="90"/>
      <c r="C65" s="90"/>
      <c r="D65" s="67"/>
      <c r="E65" s="67"/>
    </row>
  </sheetData>
  <mergeCells count="1">
    <mergeCell ref="B50:E50"/>
  </mergeCells>
  <pageMargins left="0.70866141732283472" right="0.70866141732283472" top="0.39370078740157483" bottom="0.31496062992125984" header="0.11811023622047245" footer="0.31496062992125984"/>
  <pageSetup paperSize="9" scale="90" orientation="landscape" r:id="rId1"/>
  <headerFooter>
    <oddHeader>&amp;CBezeq - The Israel Telecommunication Corp. Ltd</oddHeader>
    <oddFooter>&amp;R&amp;P of &amp;N
Fixed-Line Cash Flow Forecast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14</vt:i4>
      </vt:variant>
      <vt:variant>
        <vt:lpstr>טווחים בעלי שם</vt:lpstr>
      </vt:variant>
      <vt:variant>
        <vt:i4>23</vt:i4>
      </vt:variant>
    </vt:vector>
  </HeadingPairs>
  <TitlesOfParts>
    <vt:vector size="37" baseType="lpstr">
      <vt:lpstr>Index</vt:lpstr>
      <vt:lpstr>Group</vt:lpstr>
      <vt:lpstr>Fixed-Line</vt:lpstr>
      <vt:lpstr>Pelephone</vt:lpstr>
      <vt:lpstr>B. Intl</vt:lpstr>
      <vt:lpstr>yes</vt:lpstr>
      <vt:lpstr>Total key subs</vt:lpstr>
      <vt:lpstr>Other income-exp</vt:lpstr>
      <vt:lpstr>Fixed CF Forecast</vt:lpstr>
      <vt:lpstr>KPIs</vt:lpstr>
      <vt:lpstr>Debt Repayments</vt:lpstr>
      <vt:lpstr>Debt Terms</vt:lpstr>
      <vt:lpstr>Glossary </vt:lpstr>
      <vt:lpstr>Dividends</vt:lpstr>
      <vt:lpstr>KPIs!_ftn1</vt:lpstr>
      <vt:lpstr>KPIs!_ftn2</vt:lpstr>
      <vt:lpstr>KPIs!_ftnref1</vt:lpstr>
      <vt:lpstr>KPIs!_ftnref2</vt:lpstr>
      <vt:lpstr>'B. Intl'!WPrint_Area_W</vt:lpstr>
      <vt:lpstr>'Debt Repayments'!WPrint_Area_W</vt:lpstr>
      <vt:lpstr>Dividends!WPrint_Area_W</vt:lpstr>
      <vt:lpstr>'Fixed CF Forecast'!WPrint_Area_W</vt:lpstr>
      <vt:lpstr>'Fixed-Line'!WPrint_Area_W</vt:lpstr>
      <vt:lpstr>'Glossary '!WPrint_Area_W</vt:lpstr>
      <vt:lpstr>Group!WPrint_Area_W</vt:lpstr>
      <vt:lpstr>Index!WPrint_Area_W</vt:lpstr>
      <vt:lpstr>KPIs!WPrint_Area_W</vt:lpstr>
      <vt:lpstr>'Other income-exp'!WPrint_Area_W</vt:lpstr>
      <vt:lpstr>Pelephone!WPrint_Area_W</vt:lpstr>
      <vt:lpstr>'Total key subs'!WPrint_Area_W</vt:lpstr>
      <vt:lpstr>yes!WPrint_Area_W</vt:lpstr>
      <vt:lpstr>'Debt Repayments'!WPrint_TitlesW</vt:lpstr>
      <vt:lpstr>Dividends!WPrint_TitlesW</vt:lpstr>
      <vt:lpstr>'Fixed-Line'!WPrint_TitlesW</vt:lpstr>
      <vt:lpstr>Group!WPrint_TitlesW</vt:lpstr>
      <vt:lpstr>KPIs!WPrint_TitlesW</vt:lpstr>
      <vt:lpstr>yes!WPrint_TitlesW</vt:lpstr>
    </vt:vector>
  </TitlesOfParts>
  <Company>בזק</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bezeq</dc:creator>
  <cp:lastModifiedBy>נפתלי שטרנליכט - חטיבת כספים - Naftali Shternlicht</cp:lastModifiedBy>
  <cp:lastPrinted>2020-11-30T11:12:47Z</cp:lastPrinted>
  <dcterms:created xsi:type="dcterms:W3CDTF">1999-09-09T08:56:33Z</dcterms:created>
  <dcterms:modified xsi:type="dcterms:W3CDTF">2020-12-30T14:27:58Z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