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6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160"/>
  </bookViews>
  <sheets>
    <sheet name="פתיח" sheetId="26" r:id="rId1"/>
    <sheet name="בית" sheetId="27" r:id="rId2"/>
    <sheet name="יעדי קבוצת בזק" sheetId="5" r:id="rId3"/>
    <sheet name="סביבה&gt;&gt;&gt;" sheetId="33" r:id="rId4"/>
    <sheet name="פליטות גזי חממה" sheetId="14" r:id="rId5"/>
    <sheet name="עצימות" sheetId="25" r:id="rId6"/>
    <sheet name="צריכת אנרגיה" sheetId="4" r:id="rId7"/>
    <sheet name="מים" sheetId="16" r:id="rId8"/>
    <sheet name="פסולת" sheetId="29" r:id="rId9"/>
    <sheet name="חברה&gt;&gt;&gt; " sheetId="38" r:id="rId10"/>
    <sheet name="כוח אדם" sheetId="1" r:id="rId11"/>
    <sheet name="אופי העסקה" sheetId="11" r:id="rId12"/>
    <sheet name="תחלופת עובדים" sheetId="9" r:id="rId13"/>
    <sheet name="ותק עובדים" sheetId="10" r:id="rId14"/>
    <sheet name="גיוון והכללה" sheetId="7" r:id="rId15"/>
    <sheet name="בטיחות וגהות" sheetId="3" r:id="rId16"/>
    <sheet name="הדרכות, משוב והערכה" sheetId="8" r:id="rId17"/>
    <sheet name="ממשל תאגידי&gt;&gt;&gt;" sheetId="39" r:id="rId18"/>
    <sheet name="ביצועים כספיים" sheetId="30" r:id="rId19"/>
    <sheet name="מבנה אחזקות" sheetId="28" r:id="rId20"/>
    <sheet name="חברי הדירקטוריון" sheetId="31" r:id="rId21"/>
    <sheet name="מענק שנתי לנושאי משרה" sheetId="32" r:id="rId22"/>
    <sheet name="פניות למבקר החברה" sheetId="24" r:id="rId23"/>
  </sheets>
  <externalReferences>
    <externalReference r:id="rId24"/>
  </externalReferences>
  <definedNames>
    <definedName name="_ftn1" localSheetId="20">'חברי הדירקטוריון'!#REF!</definedName>
    <definedName name="_ftn2" localSheetId="20">'חברי הדירקטוריון'!#REF!</definedName>
    <definedName name="_ftnref1" localSheetId="20">'חברי הדירקטוריון'!$C$16</definedName>
    <definedName name="_ftnref2" localSheetId="20">'חברי הדירקטוריון'!#REF!</definedName>
  </definedNames>
  <calcPr calcId="191029" calcMode="autoNoTable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9" l="1"/>
  <c r="K10" i="8"/>
  <c r="G20" i="3"/>
  <c r="F20" i="3"/>
  <c r="E20" i="3"/>
  <c r="R12" i="7"/>
  <c r="P11" i="7"/>
  <c r="J11" i="7"/>
  <c r="H11" i="7"/>
  <c r="F11" i="7"/>
  <c r="D11" i="7"/>
  <c r="M40" i="10"/>
  <c r="L40" i="10"/>
  <c r="K40" i="10"/>
  <c r="I40" i="10"/>
  <c r="H40" i="10"/>
  <c r="G40" i="10"/>
  <c r="E40" i="10"/>
  <c r="D40" i="10"/>
  <c r="C40" i="10"/>
  <c r="M39" i="10"/>
  <c r="I39" i="10"/>
  <c r="E39" i="10"/>
  <c r="M38" i="10"/>
  <c r="I38" i="10"/>
  <c r="E38" i="10"/>
  <c r="M37" i="10"/>
  <c r="I37" i="10"/>
  <c r="E37" i="10"/>
  <c r="M36" i="10"/>
  <c r="I36" i="10"/>
  <c r="E36" i="10"/>
  <c r="I31" i="10"/>
  <c r="H31" i="10"/>
  <c r="G31" i="10"/>
  <c r="E31" i="10"/>
  <c r="D31" i="10"/>
  <c r="C31" i="10"/>
  <c r="M30" i="10"/>
  <c r="I30" i="10"/>
  <c r="E30" i="10"/>
  <c r="M29" i="10"/>
  <c r="I29" i="10"/>
  <c r="E29" i="10"/>
  <c r="M28" i="10"/>
  <c r="I28" i="10"/>
  <c r="E28" i="10"/>
  <c r="M27" i="10"/>
  <c r="I27" i="10"/>
  <c r="E27" i="10"/>
  <c r="M22" i="10"/>
  <c r="L22" i="10"/>
  <c r="K22" i="10"/>
  <c r="I22" i="10"/>
  <c r="H22" i="10"/>
  <c r="G22" i="10"/>
  <c r="K60" i="9"/>
  <c r="J60" i="9"/>
  <c r="H60" i="9"/>
  <c r="G60" i="9"/>
  <c r="E60" i="9"/>
  <c r="D60" i="9"/>
  <c r="K59" i="9"/>
  <c r="J59" i="9"/>
  <c r="H59" i="9"/>
  <c r="G59" i="9"/>
  <c r="E59" i="9"/>
  <c r="D59" i="9"/>
  <c r="K58" i="9"/>
  <c r="J58" i="9"/>
  <c r="H58" i="9"/>
  <c r="G58" i="9"/>
  <c r="E58" i="9"/>
  <c r="D58" i="9"/>
  <c r="K57" i="9"/>
  <c r="J57" i="9"/>
  <c r="H57" i="9"/>
  <c r="G57" i="9"/>
  <c r="E57" i="9"/>
  <c r="D57" i="9"/>
  <c r="F54" i="9"/>
  <c r="K53" i="9"/>
  <c r="J53" i="9"/>
  <c r="H53" i="9"/>
  <c r="G53" i="9"/>
  <c r="E53" i="9"/>
  <c r="D53" i="9"/>
  <c r="F50" i="9"/>
  <c r="K45" i="9"/>
  <c r="J45" i="9"/>
  <c r="H45" i="9"/>
  <c r="G45" i="9"/>
  <c r="E45" i="9"/>
  <c r="D45" i="9"/>
  <c r="K44" i="9"/>
  <c r="J44" i="9"/>
  <c r="H44" i="9"/>
  <c r="G44" i="9"/>
  <c r="E44" i="9"/>
  <c r="D44" i="9"/>
  <c r="K43" i="9"/>
  <c r="J43" i="9"/>
  <c r="H43" i="9"/>
  <c r="G43" i="9"/>
  <c r="E43" i="9"/>
  <c r="D43" i="9"/>
  <c r="K42" i="9"/>
  <c r="J42" i="9"/>
  <c r="H42" i="9"/>
  <c r="G42" i="9"/>
  <c r="E42" i="9"/>
  <c r="D42" i="9"/>
  <c r="K41" i="9"/>
  <c r="J41" i="9"/>
  <c r="H41" i="9"/>
  <c r="G41" i="9"/>
  <c r="E41" i="9"/>
  <c r="D41" i="9"/>
  <c r="K37" i="9"/>
  <c r="J37" i="9"/>
  <c r="H37" i="9"/>
  <c r="G37" i="9"/>
  <c r="E37" i="9"/>
  <c r="D37" i="9"/>
  <c r="K13" i="9"/>
  <c r="K12" i="9"/>
  <c r="F12" i="9"/>
  <c r="K10" i="9"/>
  <c r="F10" i="9"/>
  <c r="K62" i="11"/>
  <c r="J62" i="11"/>
  <c r="I62" i="11"/>
  <c r="H62" i="11"/>
  <c r="G62" i="11"/>
  <c r="F62" i="11"/>
  <c r="E62" i="11"/>
  <c r="D62" i="11"/>
  <c r="C62" i="11"/>
  <c r="K61" i="11"/>
  <c r="J61" i="11"/>
  <c r="I61" i="11"/>
  <c r="H61" i="11"/>
  <c r="G61" i="11"/>
  <c r="F61" i="11"/>
  <c r="E61" i="11"/>
  <c r="D61" i="11"/>
  <c r="C61" i="11"/>
  <c r="K60" i="11"/>
  <c r="H60" i="11"/>
  <c r="E60" i="11"/>
  <c r="K59" i="11"/>
  <c r="J59" i="11"/>
  <c r="I59" i="11"/>
  <c r="H59" i="11"/>
  <c r="G59" i="11"/>
  <c r="F59" i="11"/>
  <c r="E59" i="11"/>
  <c r="D59" i="11"/>
  <c r="C59" i="11"/>
  <c r="K58" i="11"/>
  <c r="H58" i="11"/>
  <c r="E58" i="11"/>
  <c r="I21" i="11"/>
  <c r="F21" i="11"/>
  <c r="C21" i="11"/>
  <c r="B21" i="11"/>
  <c r="M20" i="11"/>
  <c r="I20" i="11"/>
  <c r="F20" i="11"/>
  <c r="C20" i="11"/>
  <c r="B20" i="11"/>
  <c r="K19" i="11"/>
  <c r="J19" i="11"/>
  <c r="I19" i="11"/>
  <c r="H19" i="11"/>
  <c r="G19" i="11"/>
  <c r="F19" i="11"/>
  <c r="E19" i="11"/>
  <c r="D19" i="11"/>
  <c r="C19" i="11"/>
  <c r="B19" i="11"/>
  <c r="K18" i="11"/>
  <c r="J18" i="11"/>
  <c r="I18" i="11"/>
  <c r="H18" i="11"/>
  <c r="G18" i="11"/>
  <c r="F18" i="11"/>
  <c r="E18" i="11"/>
  <c r="D18" i="11"/>
  <c r="C18" i="11"/>
  <c r="B18" i="11"/>
  <c r="K17" i="11"/>
  <c r="J17" i="11"/>
  <c r="I17" i="11"/>
  <c r="H17" i="11"/>
  <c r="G17" i="11"/>
  <c r="F17" i="11"/>
  <c r="E17" i="11"/>
  <c r="D17" i="11"/>
  <c r="C17" i="11"/>
  <c r="B17" i="11"/>
  <c r="K16" i="11"/>
  <c r="J16" i="11"/>
  <c r="I16" i="11"/>
  <c r="H16" i="11"/>
  <c r="G16" i="11"/>
  <c r="F16" i="11"/>
  <c r="E16" i="11"/>
  <c r="D16" i="11"/>
  <c r="C16" i="11"/>
  <c r="B16" i="11"/>
  <c r="K15" i="11"/>
  <c r="J15" i="11"/>
  <c r="I15" i="11"/>
  <c r="H15" i="11"/>
  <c r="G15" i="11"/>
  <c r="F15" i="11"/>
  <c r="E15" i="11"/>
  <c r="D15" i="11"/>
  <c r="C15" i="11"/>
  <c r="B15" i="11"/>
  <c r="K14" i="11"/>
  <c r="J14" i="11"/>
  <c r="I14" i="11"/>
  <c r="H14" i="11"/>
  <c r="G14" i="11"/>
  <c r="F14" i="11"/>
  <c r="E14" i="11"/>
  <c r="D14" i="11"/>
  <c r="C14" i="11"/>
  <c r="B14" i="11"/>
  <c r="K13" i="11"/>
  <c r="J13" i="11"/>
  <c r="I13" i="11"/>
  <c r="H13" i="11"/>
  <c r="G13" i="11"/>
  <c r="F13" i="11"/>
  <c r="E13" i="11"/>
  <c r="D13" i="11"/>
  <c r="C13" i="11"/>
  <c r="B13" i="11"/>
  <c r="K12" i="11"/>
  <c r="J12" i="11"/>
  <c r="I12" i="11"/>
  <c r="H12" i="11"/>
  <c r="G12" i="11"/>
  <c r="F12" i="11"/>
  <c r="E12" i="11"/>
  <c r="D12" i="11"/>
  <c r="C12" i="11"/>
  <c r="B12" i="11"/>
  <c r="K11" i="11"/>
  <c r="J11" i="11"/>
  <c r="I11" i="11"/>
  <c r="H11" i="11"/>
  <c r="G11" i="11"/>
  <c r="F11" i="11"/>
  <c r="E11" i="11"/>
  <c r="D11" i="11"/>
  <c r="C11" i="11"/>
  <c r="B11" i="11"/>
  <c r="M10" i="11"/>
  <c r="K10" i="11"/>
  <c r="J10" i="11"/>
  <c r="I10" i="11"/>
  <c r="H10" i="11"/>
  <c r="G10" i="11"/>
  <c r="F10" i="11"/>
  <c r="E10" i="11"/>
  <c r="D10" i="11"/>
  <c r="C10" i="11"/>
  <c r="B10" i="11"/>
  <c r="M95" i="1"/>
  <c r="L95" i="1"/>
  <c r="K95" i="1"/>
  <c r="I95" i="1"/>
  <c r="H95" i="1"/>
  <c r="G95" i="1"/>
  <c r="E95" i="1"/>
  <c r="D95" i="1"/>
  <c r="C95" i="1"/>
  <c r="M94" i="1"/>
  <c r="I94" i="1"/>
  <c r="E94" i="1"/>
  <c r="M93" i="1"/>
  <c r="I93" i="1"/>
  <c r="E93" i="1"/>
  <c r="M92" i="1"/>
  <c r="I92" i="1"/>
  <c r="E92" i="1"/>
  <c r="K87" i="1"/>
  <c r="J87" i="1"/>
  <c r="I87" i="1"/>
  <c r="H87" i="1"/>
  <c r="G87" i="1"/>
  <c r="F87" i="1"/>
  <c r="E87" i="1"/>
  <c r="D87" i="1"/>
  <c r="C87" i="1"/>
  <c r="K86" i="1"/>
  <c r="H86" i="1"/>
  <c r="E86" i="1"/>
  <c r="K85" i="1"/>
  <c r="H85" i="1"/>
  <c r="E85" i="1"/>
  <c r="M79" i="1"/>
  <c r="L79" i="1"/>
  <c r="K79" i="1"/>
  <c r="I79" i="1"/>
  <c r="H79" i="1"/>
  <c r="G79" i="1"/>
  <c r="E79" i="1"/>
  <c r="D79" i="1"/>
  <c r="C79" i="1"/>
  <c r="M78" i="1"/>
  <c r="I78" i="1"/>
  <c r="E78" i="1"/>
  <c r="M77" i="1"/>
  <c r="I77" i="1"/>
  <c r="E77" i="1"/>
  <c r="M76" i="1"/>
  <c r="I76" i="1"/>
  <c r="E76" i="1"/>
  <c r="K71" i="1"/>
  <c r="J71" i="1"/>
  <c r="I71" i="1"/>
  <c r="H71" i="1"/>
  <c r="G71" i="1"/>
  <c r="F71" i="1"/>
  <c r="E71" i="1"/>
  <c r="D71" i="1"/>
  <c r="C71" i="1"/>
  <c r="K70" i="1"/>
  <c r="H70" i="1"/>
  <c r="E70" i="1"/>
  <c r="K69" i="1"/>
  <c r="H69" i="1"/>
  <c r="E69" i="1"/>
  <c r="M63" i="1"/>
  <c r="L63" i="1"/>
  <c r="K63" i="1"/>
  <c r="I63" i="1"/>
  <c r="H63" i="1"/>
  <c r="G63" i="1"/>
  <c r="E63" i="1"/>
  <c r="D63" i="1"/>
  <c r="C63" i="1"/>
  <c r="M62" i="1"/>
  <c r="I62" i="1"/>
  <c r="E62" i="1"/>
  <c r="M61" i="1"/>
  <c r="I61" i="1"/>
  <c r="E61" i="1"/>
  <c r="M60" i="1"/>
  <c r="I60" i="1"/>
  <c r="E60" i="1"/>
  <c r="K55" i="1"/>
  <c r="J55" i="1"/>
  <c r="I55" i="1"/>
  <c r="H55" i="1"/>
  <c r="G55" i="1"/>
  <c r="F55" i="1"/>
  <c r="E55" i="1"/>
  <c r="D55" i="1"/>
  <c r="C55" i="1"/>
  <c r="K54" i="1"/>
  <c r="H54" i="1"/>
  <c r="E54" i="1"/>
  <c r="K53" i="1"/>
  <c r="H53" i="1"/>
  <c r="E53" i="1"/>
  <c r="M47" i="1"/>
  <c r="L47" i="1"/>
  <c r="K47" i="1"/>
  <c r="I47" i="1"/>
  <c r="H47" i="1"/>
  <c r="G47" i="1"/>
  <c r="E47" i="1"/>
  <c r="D47" i="1"/>
  <c r="C47" i="1"/>
  <c r="M46" i="1"/>
  <c r="L46" i="1"/>
  <c r="K46" i="1"/>
  <c r="I46" i="1"/>
  <c r="H46" i="1"/>
  <c r="G46" i="1"/>
  <c r="E46" i="1"/>
  <c r="D46" i="1"/>
  <c r="C46" i="1"/>
  <c r="M45" i="1"/>
  <c r="L45" i="1"/>
  <c r="K45" i="1"/>
  <c r="I45" i="1"/>
  <c r="H45" i="1"/>
  <c r="G45" i="1"/>
  <c r="E45" i="1"/>
  <c r="D45" i="1"/>
  <c r="C45" i="1"/>
  <c r="M44" i="1"/>
  <c r="L44" i="1"/>
  <c r="K44" i="1"/>
  <c r="I44" i="1"/>
  <c r="H44" i="1"/>
  <c r="G44" i="1"/>
  <c r="E44" i="1"/>
  <c r="D44" i="1"/>
  <c r="C44" i="1"/>
  <c r="E23" i="1"/>
  <c r="C23" i="1"/>
  <c r="E19" i="1"/>
  <c r="C19" i="1"/>
  <c r="M10" i="29"/>
  <c r="F35" i="4"/>
  <c r="H31" i="4"/>
  <c r="G31" i="4"/>
  <c r="H30" i="4"/>
  <c r="G30" i="4"/>
  <c r="H29" i="4"/>
  <c r="G29" i="4"/>
  <c r="F25" i="4"/>
  <c r="E25" i="4"/>
  <c r="D25" i="4"/>
  <c r="C25" i="4"/>
  <c r="F24" i="4"/>
  <c r="E24" i="4"/>
  <c r="D24" i="4"/>
  <c r="C24" i="4"/>
  <c r="H20" i="4"/>
  <c r="I19" i="4"/>
  <c r="H19" i="4"/>
  <c r="H18" i="4"/>
  <c r="I17" i="4"/>
  <c r="H17" i="4"/>
  <c r="F13" i="4"/>
  <c r="E13" i="4"/>
  <c r="F12" i="4"/>
  <c r="F11" i="4"/>
  <c r="F10" i="4"/>
  <c r="F9" i="4"/>
  <c r="T24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T14" i="25"/>
  <c r="P14" i="25"/>
  <c r="O14" i="25"/>
  <c r="N14" i="25"/>
  <c r="M14" i="25"/>
  <c r="L14" i="25"/>
  <c r="K14" i="25"/>
  <c r="J14" i="25"/>
  <c r="I14" i="25"/>
  <c r="S13" i="25"/>
  <c r="R13" i="25"/>
  <c r="K13" i="25"/>
  <c r="J13" i="25"/>
  <c r="I13" i="25"/>
  <c r="H13" i="25"/>
  <c r="G13" i="25"/>
  <c r="F13" i="25"/>
  <c r="E13" i="25"/>
  <c r="D13" i="25"/>
  <c r="C13" i="25"/>
  <c r="K12" i="25"/>
  <c r="J12" i="25"/>
  <c r="I12" i="25"/>
  <c r="H12" i="25"/>
  <c r="G12" i="25"/>
  <c r="F12" i="25"/>
  <c r="E12" i="25"/>
  <c r="D12" i="25"/>
  <c r="C12" i="25"/>
  <c r="K11" i="25"/>
  <c r="J11" i="25"/>
  <c r="I11" i="25"/>
  <c r="H11" i="25"/>
  <c r="G11" i="25"/>
  <c r="F11" i="25"/>
  <c r="E11" i="25"/>
  <c r="D11" i="25"/>
  <c r="C11" i="25"/>
  <c r="K10" i="25"/>
  <c r="J10" i="25"/>
  <c r="I10" i="25"/>
  <c r="H10" i="25"/>
  <c r="G10" i="25"/>
  <c r="F10" i="25"/>
  <c r="E10" i="25"/>
  <c r="D10" i="25"/>
  <c r="C10" i="25"/>
  <c r="E44" i="14"/>
  <c r="D43" i="14"/>
  <c r="E42" i="14"/>
  <c r="D42" i="14"/>
  <c r="E40" i="14"/>
  <c r="D40" i="14"/>
  <c r="E36" i="14"/>
  <c r="D36" i="14"/>
  <c r="C36" i="14"/>
  <c r="E35" i="14"/>
  <c r="E34" i="14"/>
  <c r="E30" i="14"/>
  <c r="D30" i="14"/>
  <c r="C30" i="14"/>
  <c r="E29" i="14"/>
  <c r="E28" i="14"/>
  <c r="E24" i="14"/>
  <c r="D24" i="14"/>
  <c r="C24" i="14"/>
  <c r="E23" i="14"/>
  <c r="E22" i="14"/>
  <c r="E18" i="14"/>
  <c r="D18" i="14"/>
  <c r="C18" i="14"/>
  <c r="E17" i="14"/>
  <c r="E16" i="14"/>
  <c r="H12" i="14"/>
  <c r="G12" i="14"/>
  <c r="F12" i="14"/>
  <c r="E12" i="14"/>
  <c r="D12" i="14"/>
  <c r="H11" i="14"/>
  <c r="G11" i="14"/>
  <c r="F11" i="14"/>
  <c r="E11" i="14"/>
  <c r="D11" i="14"/>
  <c r="C11" i="14"/>
  <c r="E39" i="5"/>
  <c r="E38" i="5"/>
  <c r="R31" i="5"/>
  <c r="R30" i="5"/>
  <c r="P30" i="5"/>
  <c r="J30" i="5"/>
  <c r="H30" i="5"/>
  <c r="F30" i="5"/>
  <c r="D30" i="5"/>
  <c r="H23" i="5"/>
  <c r="I22" i="5"/>
  <c r="H22" i="5"/>
  <c r="H21" i="5"/>
  <c r="I20" i="5"/>
  <c r="H20" i="5"/>
  <c r="H15" i="5"/>
  <c r="G15" i="5"/>
  <c r="F15" i="5"/>
  <c r="E15" i="5"/>
  <c r="D15" i="5"/>
  <c r="C15" i="5"/>
  <c r="H11" i="5"/>
  <c r="F11" i="5"/>
  <c r="D11" i="5"/>
</calcChain>
</file>

<file path=xl/comments1.xml><?xml version="1.0" encoding="utf-8"?>
<comments xmlns="http://schemas.openxmlformats.org/spreadsheetml/2006/main">
  <authors>
    <author>מחבר</author>
  </authors>
  <commentList>
    <comment ref="G9" authorId="0" shapeId="0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נתונים סופיים של צריכת דיזל - תוספת של 3,200 ליטרים למלגזות כפי שעדכנה חגית</t>
        </r>
      </text>
    </comment>
    <comment ref="G12" authorId="0" shapeId="0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חלק מההפחתה במכלול 2 ניתן לייחס לפירוק מדויק יותר של מקורות רכש החשמל בשנת 2021, ומכאן ירידה במקדם הפליטה.
</t>
        </r>
      </text>
    </comment>
  </commentList>
</comments>
</file>

<file path=xl/comments2.xml><?xml version="1.0" encoding="utf-8"?>
<comments xmlns="http://schemas.openxmlformats.org/spreadsheetml/2006/main">
  <authors>
    <author>מחבר</author>
  </authors>
  <commentList>
    <comment ref="Q7" authorId="0" shapeId="0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מחבר:
למעצב/ת - נא לא להראות בגיליון זה את הטבלה שמוסתרת (פונט צבוע בלבן))
</t>
        </r>
      </text>
    </comment>
    <comment ref="L8" authorId="0" shapeId="0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למעצב/ת - נא לא להראות בגיליון זה את הטבלה שמוסתרת (פונט צבוע בלבן))
</t>
        </r>
      </text>
    </comment>
    <comment ref="Q19" authorId="0" shapeId="0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מחבר:
למעצב/ת - נא לא להראות בגיליון זה את הטבלה שמוסתרת (פונט צבוע בלבן))
</t>
        </r>
      </text>
    </comment>
    <comment ref="T20" authorId="0" shapeId="0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מעודכן 23.5.23
</t>
        </r>
      </text>
    </comment>
  </commentList>
</comments>
</file>

<file path=xl/comments3.xml><?xml version="1.0" encoding="utf-8"?>
<comments xmlns="http://schemas.openxmlformats.org/spreadsheetml/2006/main">
  <authors>
    <author>מחבר</author>
  </authors>
  <commentList>
    <comment ref="E9" authorId="0" shapeId="0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מעודכן 23.5.23
</t>
        </r>
      </text>
    </comment>
    <comment ref="G16" authorId="0" shapeId="0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2022- צריכת הדלק היא לפי נתונים של חברות הדלק השונות, למעט רכב חליפי של חברות הליסינג
לא כולל תוספות דלק לרכבי הליסינג</t>
        </r>
      </text>
    </comment>
    <comment ref="H28" authorId="0" shapeId="0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רכבים פרטיים - רכבי נוסעים בלבד (לא כוללת מסחרי קל, מסחרי בינוני, מסחרי כבד ואופנועים)
</t>
        </r>
      </text>
    </comment>
  </commentList>
</comments>
</file>

<file path=xl/comments4.xml><?xml version="1.0" encoding="utf-8"?>
<comments xmlns="http://schemas.openxmlformats.org/spreadsheetml/2006/main">
  <authors>
    <author>מחבר</author>
  </authors>
  <commentList>
    <comment ref="D27" authorId="0" shapeId="0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נתון בעייתי. בנוסף, קודם לכן קיבלנו נתון במייל של סביבות ה-3000 ק"ג</t>
        </r>
      </text>
    </comment>
    <comment ref="E27" authorId="0" shapeId="0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קיבלנו נתון אחר במייל - 15680.5</t>
        </r>
      </text>
    </comment>
  </commentList>
</comments>
</file>

<file path=xl/comments5.xml><?xml version="1.0" encoding="utf-8"?>
<comments xmlns="http://schemas.openxmlformats.org/spreadsheetml/2006/main">
  <authors>
    <author>מחבר</author>
  </authors>
  <commentList>
    <comment ref="K49" authorId="0" shapeId="0">
      <text>
        <r>
          <rPr>
            <sz val="11"/>
            <color theme="1"/>
            <rFont val="Calibri"/>
            <family val="2"/>
          </rPr>
  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יש לנו 2 עובדים שבשנה זו נפטרו לא הוספתי אותם לחישוב</t>
        </r>
      </text>
    </comment>
  </commentList>
</comments>
</file>

<file path=xl/comments6.xml><?xml version="1.0" encoding="utf-8"?>
<comments xmlns="http://schemas.openxmlformats.org/spreadsheetml/2006/main">
  <authors>
    <author>מחבר</author>
  </authors>
  <commentList>
    <comment ref="D10" authorId="0" shapeId="0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לא קיים מידע מ 2020 לגבי הדרכות, מלבד קורסי הכשרה לעובדים</t>
        </r>
      </text>
    </comment>
    <comment ref="E10" authorId="0" shapeId="0">
      <text>
        <r>
          <rPr>
            <sz val="11"/>
            <color theme="1"/>
            <rFont val="Calibri"/>
            <family val="2"/>
          </rPr>
  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מספר המודרכים החדשים שנכנסו לארגון קורסי תמיכה וקש"ל</t>
        </r>
      </text>
    </comment>
    <comment ref="G10" authorId="0" shapeId="0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הנחה - מספר העובדים</t>
        </r>
      </text>
    </comment>
    <comment ref="H10" authorId="0" shapeId="0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מוכב מ: 5184 שעות הדרכה קורסי שירות ותמיכה, 2700 קבלן</t>
        </r>
      </text>
    </comment>
    <comment ref="I10" authorId="0" shapeId="0">
      <text>
        <r>
          <rPr>
            <sz val="11"/>
            <color theme="1"/>
            <rFont val="Calibri"/>
            <family val="2"/>
          </rPr>
  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כנ"ל</t>
        </r>
      </text>
    </comment>
    <comment ref="L10" authorId="0" shapeId="0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מורכב מ 3888 שעות קורסי תמיכה ושירות, 1620 שעות קורסי טכנאים בחת, 540 שעות קורסי קבלן מקוצרים . כולל ריענוני גובה ל 12 מנהלים 8 שעות כל אחד</t>
        </r>
      </text>
    </comment>
  </commentList>
</comments>
</file>

<file path=xl/sharedStrings.xml><?xml version="1.0" encoding="utf-8"?>
<sst xmlns="http://schemas.openxmlformats.org/spreadsheetml/2006/main" count="1190" uniqueCount="422">
  <si>
    <t>בזק</t>
  </si>
  <si>
    <t>Yes</t>
  </si>
  <si>
    <t>פלאפון</t>
  </si>
  <si>
    <t>בזק בינלאומי</t>
  </si>
  <si>
    <t>הערות</t>
  </si>
  <si>
    <t>אינדיקטור GRI 2021</t>
  </si>
  <si>
    <t>נשים</t>
  </si>
  <si>
    <t>גברים</t>
  </si>
  <si>
    <t>סה"כ</t>
  </si>
  <si>
    <t>2-7
405-1</t>
  </si>
  <si>
    <t>מנהלים</t>
  </si>
  <si>
    <t>עובדים</t>
  </si>
  <si>
    <t>כולל עובדי קבלן</t>
  </si>
  <si>
    <t>גיל ממוצע</t>
  </si>
  <si>
    <t>405-1</t>
  </si>
  <si>
    <t>עד 30 (כולל)</t>
  </si>
  <si>
    <t>31-50 (כולל)</t>
  </si>
  <si>
    <t>51 ומעלה</t>
  </si>
  <si>
    <t>2-7, 2-8</t>
  </si>
  <si>
    <t>אחוז עובדים חיצוניים (שמחזיקים במשרות מקצועיות)</t>
  </si>
  <si>
    <t>אחוז העובדים במשרה חלקית</t>
  </si>
  <si>
    <t>סה"כ מספר (מלאה+חלקית)</t>
  </si>
  <si>
    <t>סה"כ אחוזים (מלאה+חלקית)</t>
  </si>
  <si>
    <t>הרוב המוחלט במשרה מלאה, יש כאלה שאחוז המשרה שלהם בפועל נמוך יותר</t>
  </si>
  <si>
    <t>2021 </t>
  </si>
  <si>
    <t>2022 </t>
  </si>
  <si>
    <t>קבוצת גיל</t>
  </si>
  <si>
    <t xml:space="preserve">עובדים ומנהלים שנקלטו לעבודה </t>
  </si>
  <si>
    <t>עובדים ומנהלים שהעסקתם הסתיימה (פוטרו/ התפטרו/ פרשו)</t>
  </si>
  <si>
    <t>שיעור תחלופה (עובדים ומנהלים)</t>
  </si>
  <si>
    <t>401-1</t>
  </si>
  <si>
    <t>מעל 51</t>
  </si>
  <si>
    <t>סה"כ גברים</t>
  </si>
  <si>
    <t>סה"כ נשים</t>
  </si>
  <si>
    <t>סה"כ עד 30 (כולל)</t>
  </si>
  <si>
    <t>N/A</t>
  </si>
  <si>
    <t>סה"כ 31-50 (כולל)</t>
  </si>
  <si>
    <t>סה"כ 51 ומעלה</t>
  </si>
  <si>
    <t>yes</t>
  </si>
  <si>
    <t>בזק בינלאומי tech</t>
  </si>
  <si>
    <t>404-1</t>
  </si>
  <si>
    <t>ממוצע שעות כללי</t>
  </si>
  <si>
    <t>404-3</t>
  </si>
  <si>
    <t>אחוז כללי</t>
  </si>
  <si>
    <t>סניפים</t>
  </si>
  <si>
    <t>מטה</t>
  </si>
  <si>
    <t>חופשת לידה/הורות</t>
  </si>
  <si>
    <t>יצאו לחופשת הורות/לידה</t>
  </si>
  <si>
    <t>401-3</t>
  </si>
  <si>
    <t>חזרו מחופשת הורות/לידה</t>
  </si>
  <si>
    <t>מכלול 1</t>
  </si>
  <si>
    <t>מכלול 2</t>
  </si>
  <si>
    <t>בנזין </t>
  </si>
  <si>
    <t>סולר </t>
  </si>
  <si>
    <t>היברידי </t>
  </si>
  <si>
    <t>חשמלי </t>
  </si>
  <si>
    <t>2020 </t>
  </si>
  <si>
    <t>yes </t>
  </si>
  <si>
    <t>פלאפון </t>
  </si>
  <si>
    <t>בזק </t>
  </si>
  <si>
    <t>78% </t>
  </si>
  <si>
    <t>22.5% </t>
  </si>
  <si>
    <t>46.5% </t>
  </si>
  <si>
    <t>75% </t>
  </si>
  <si>
    <t>28.5% </t>
  </si>
  <si>
    <t>44% </t>
  </si>
  <si>
    <t>פליטות גזי חממה במכלולים 1-2</t>
  </si>
  <si>
    <t>פינוי פסולת אלקטרונית (ק"ג) </t>
  </si>
  <si>
    <t>מיחזור פלסטיקה (משטחים) </t>
  </si>
  <si>
    <t>2021  </t>
  </si>
  <si>
    <t>2022  </t>
  </si>
  <si>
    <t>  </t>
  </si>
  <si>
    <t>סה"כ ימי היעדרות  </t>
  </si>
  <si>
    <t>ממוצע ימי היעדרות  </t>
  </si>
  <si>
    <t>2020  </t>
  </si>
  <si>
    <t>191  </t>
  </si>
  <si>
    <t>5,043  </t>
  </si>
  <si>
    <t>26.4  </t>
  </si>
  <si>
    <t>229  </t>
  </si>
  <si>
    <t>5,049  </t>
  </si>
  <si>
    <t>22  </t>
  </si>
  <si>
    <t>186  </t>
  </si>
  <si>
    <t>4,913  </t>
  </si>
  <si>
    <t>אירועי בטיחות מגורם עבודה ישיר  </t>
  </si>
  <si>
    <t>אירועי בטיחות בדרכים  </t>
  </si>
  <si>
    <t>אובדן ימי עבודה כתוצאה מתאונה, בממוצע לעובד  </t>
  </si>
  <si>
    <t>25  </t>
  </si>
  <si>
    <t>50  </t>
  </si>
  <si>
    <t>0.85  </t>
  </si>
  <si>
    <t>1.61  </t>
  </si>
  <si>
    <t>32  </t>
  </si>
  <si>
    <t>74  </t>
  </si>
  <si>
    <t>0.84  </t>
  </si>
  <si>
    <t>1.96  </t>
  </si>
  <si>
    <t>21  </t>
  </si>
  <si>
    <t>51  </t>
  </si>
  <si>
    <t>0.86  </t>
  </si>
  <si>
    <t>1.52  </t>
  </si>
  <si>
    <t>13  </t>
  </si>
  <si>
    <t>246  </t>
  </si>
  <si>
    <t>5.19%  </t>
  </si>
  <si>
    <t>9  </t>
  </si>
  <si>
    <t>16  </t>
  </si>
  <si>
    <t>196  </t>
  </si>
  <si>
    <t>558  </t>
  </si>
  <si>
    <t>461  </t>
  </si>
  <si>
    <t>0.08%  </t>
  </si>
  <si>
    <t>0.09%  </t>
  </si>
  <si>
    <t>24  </t>
  </si>
  <si>
    <t>36  </t>
  </si>
  <si>
    <t>14  </t>
  </si>
  <si>
    <t>247  </t>
  </si>
  <si>
    <t>248  </t>
  </si>
  <si>
    <t>40  </t>
  </si>
  <si>
    <t>49  </t>
  </si>
  <si>
    <t>0.01%  </t>
  </si>
  <si>
    <t>0.02%  </t>
  </si>
  <si>
    <t>עובדים המאוגדים תחת הסכמים קיבוציים</t>
  </si>
  <si>
    <t>מספר</t>
  </si>
  <si>
    <t>אחוז מסך המועסקים בחברה</t>
  </si>
  <si>
    <t>סה"כ עובדים</t>
  </si>
  <si>
    <t>ותק ממוצע</t>
  </si>
  <si>
    <t>עד 5 שנים (כולל)</t>
  </si>
  <si>
    <t>6-10 שנים (כולל)</t>
  </si>
  <si>
    <t>11-20 שנים (כולל)</t>
  </si>
  <si>
    <t>21 שנה  ומעלה</t>
  </si>
  <si>
    <t>עובדים חדשים שנקלטו</t>
  </si>
  <si>
    <t>מנהלים חדשים שנקלטו</t>
  </si>
  <si>
    <t>עובדים שהסתיימה העסקתם</t>
  </si>
  <si>
    <t>מנהלים שהסתיימה העסקתם</t>
  </si>
  <si>
    <t>51 לעובדים, 21 למנהלים</t>
  </si>
  <si>
    <t>יחידות מטה - 94.8%  יחידות קו - 98.4%</t>
  </si>
  <si>
    <t>הדרכה ופיתוח</t>
  </si>
  <si>
    <t>אינדיקטור GRI SRS</t>
  </si>
  <si>
    <t>נשארו בעבודה 12 חודשים לאחר חזרה מחל"ד</t>
  </si>
  <si>
    <t xml:space="preserve">נשים </t>
  </si>
  <si>
    <t>גיוון והכללה בקבוצת בזק</t>
  </si>
  <si>
    <t>אנשים עם מוגבלויות (מבוסס על הצהרות העובדים בלבד)</t>
  </si>
  <si>
    <t>יוצאי אתיופיה</t>
  </si>
  <si>
    <t>המגזר החרדי</t>
  </si>
  <si>
    <t>המגזר הערבי</t>
  </si>
  <si>
    <t>n/a</t>
  </si>
  <si>
    <t>כוח אדם</t>
  </si>
  <si>
    <t>yes - פסולת</t>
  </si>
  <si>
    <t>בזק בינלאומי tech - פסולת</t>
  </si>
  <si>
    <t>שיעור אוכלוסיות גיוון בבזק ובחברות הבנות</t>
  </si>
  <si>
    <t>אחוז הנשים בדירקטוריון</t>
  </si>
  <si>
    <t>דירקטוריון בזק</t>
  </si>
  <si>
    <t>דירקטוריון החברות הבנות</t>
  </si>
  <si>
    <t>ימי אוריינטציה לעובדים חדשים  </t>
  </si>
  <si>
    <t>פרונטלי  </t>
  </si>
  <si>
    <t>68  </t>
  </si>
  <si>
    <t>לומדה – קורסי בסיס  </t>
  </si>
  <si>
    <t>דיגיטלי  </t>
  </si>
  <si>
    <t>1,372  </t>
  </si>
  <si>
    <t>686  </t>
  </si>
  <si>
    <t>תוכנית פיתוח מנהלים  </t>
  </si>
  <si>
    <t>86  </t>
  </si>
  <si>
    <t>215  </t>
  </si>
  <si>
    <t>לומדה – ריענון ידע לכלל החברה  </t>
  </si>
  <si>
    <t>5,090  </t>
  </si>
  <si>
    <t>2,545 </t>
  </si>
  <si>
    <t>סה"כ  </t>
  </si>
  <si>
    <t>3,514 </t>
  </si>
  <si>
    <t>סוג הפעילות  </t>
  </si>
  <si>
    <t>צורת העברה  </t>
  </si>
  <si>
    <t>משתתפים  </t>
  </si>
  <si>
    <t>סה"כ שעות  </t>
  </si>
  <si>
    <t>יחידות לקוחות – 98.9%  (נציגים, טכנאים ואגפי המכירות בעסקית)
יחידות מטה – 96.21%</t>
  </si>
  <si>
    <t>פלאפון  </t>
  </si>
  <si>
    <t>אירועי בטיחות (כולל "כמעט ונפגע")  </t>
  </si>
  <si>
    <t>תאונות דרכים בדרך אל או מהעבודה / במהלך נסיעת עבודה  </t>
  </si>
  <si>
    <t>מגדר</t>
  </si>
  <si>
    <t>סה"כ מכלולים</t>
  </si>
  <si>
    <t>סה"כ פליטות</t>
  </si>
  <si>
    <t>סה"כ נסועה בליטרים</t>
  </si>
  <si>
    <t>סה"כ רכבים פרטיים בצי</t>
  </si>
  <si>
    <t>49.4 לעובדים, 19.5 למנהלים</t>
  </si>
  <si>
    <t>סה"כ צריכת אנרגיה</t>
  </si>
  <si>
    <t>מס' העובדים והעובדות בחברת yes</t>
  </si>
  <si>
    <t>מס' העובדים והעובדות בחברת פלאפון</t>
  </si>
  <si>
    <t>מס' העובדים והעובדות בחברת בזק</t>
  </si>
  <si>
    <t>גיל העובדים והמנהלים בחברת בזק</t>
  </si>
  <si>
    <t>גיל העובדים והמנהלים בחברת yes</t>
  </si>
  <si>
    <t>גיל העובדים והמנהלים בחברת פלאפון</t>
  </si>
  <si>
    <t xml:space="preserve">אופי ההעסקה בחברת בזק </t>
  </si>
  <si>
    <t>אופי ההעסקה בחברת פלאפון</t>
  </si>
  <si>
    <t>אופי ההעסקה בחברת בזק בינלאומי TECH</t>
  </si>
  <si>
    <t xml:space="preserve">ותק העובדים בחברת בזק </t>
  </si>
  <si>
    <t>תחלופת העובדים בחברת בזק</t>
  </si>
  <si>
    <t>21 שנים  ומעלה</t>
  </si>
  <si>
    <t xml:space="preserve">סוג משרה נפוצה - תפקידי טכנולוגיות מידע </t>
  </si>
  <si>
    <t>אופי ההעסקה בחברת yes</t>
  </si>
  <si>
    <t>מס' העובדים החיצוניים (שמחזיקים במשרות מקצועיות)</t>
  </si>
  <si>
    <t>מס' העובדים החיצוניים שנקלטו</t>
  </si>
  <si>
    <t>מס' העובדים במשרה מלאה</t>
  </si>
  <si>
    <t>שיעור העובדים במשרה מלאה</t>
  </si>
  <si>
    <t>מס' העובדים במשרה חלקית</t>
  </si>
  <si>
    <t>שיעור העובדים במשרה חלקית</t>
  </si>
  <si>
    <t>סה"כ מועסקים (מלאה+חלקית)</t>
  </si>
  <si>
    <t>שיעור העובדים החיצוניים שנקלטו</t>
  </si>
  <si>
    <t>שיעור העובדים החיצוניים (שמחזיקים במשרות מקצועיות)</t>
  </si>
  <si>
    <t>ותק העובדים בחברת yes</t>
  </si>
  <si>
    <t>תחלופת העובדים בחברת yes</t>
  </si>
  <si>
    <t>ותק העובדים בחברת פלאפון</t>
  </si>
  <si>
    <t>תחלופת העובדים בחברת פלאפון</t>
  </si>
  <si>
    <t>ותק העובדים בחברת בזק בינלאומי TECH</t>
  </si>
  <si>
    <t>בזק בינלאומי TECH</t>
  </si>
  <si>
    <t>מס' עובדים מודרכים</t>
  </si>
  <si>
    <t>שיעור העובדים שקיבלו משוב במהלך השנה</t>
  </si>
  <si>
    <t>תכיפות וחומרת תאונות העבודה בחברת בזק</t>
  </si>
  <si>
    <t>סה"כ ימי מחלה שנוצלו  </t>
  </si>
  <si>
    <t xml:space="preserve">שיעור ימי מחלה מתוך סך ימי העבודה </t>
  </si>
  <si>
    <t>בזק בינלאומי TECH  </t>
  </si>
  <si>
    <t>מס' תאונות לכל 100 אלף שעות עבודה  </t>
  </si>
  <si>
    <t>מס' התאונות  </t>
  </si>
  <si>
    <t>שיעור הרכבים ההיברידיים והחשמליים בצי הרכבים</t>
  </si>
  <si>
    <t>שיעור הנשים בהנהלה</t>
  </si>
  <si>
    <t>מס' המנהלות</t>
  </si>
  <si>
    <t>שיעור המנהלות בקרב כלל המנהלים בארגון</t>
  </si>
  <si>
    <t>שיעורם בקרב כלל המועסקים בחברה</t>
  </si>
  <si>
    <t>שנה</t>
  </si>
  <si>
    <t>צריכת אנרגיה</t>
  </si>
  <si>
    <t>מגמות בצי הרכבים הפרטיים בחברת בזק </t>
  </si>
  <si>
    <t>שיעור הרכבים החשמליים וההיברידיים בצי הרכבים הכולל</t>
  </si>
  <si>
    <t>פסולת מעורבת להטמנה</t>
  </si>
  <si>
    <t>טיפול - פסולת מסוכנת (מצברים)</t>
  </si>
  <si>
    <t>פסולת אלקטרונית למיחזור</t>
  </si>
  <si>
    <t>ניילון ופלסטיק למיחזור</t>
  </si>
  <si>
    <t>נייר וקרטון למיחזור</t>
  </si>
  <si>
    <t>302-1
302-4</t>
  </si>
  <si>
    <t>בזק בינלאומי Tech</t>
  </si>
  <si>
    <t>אחוז שינוי</t>
  </si>
  <si>
    <t>אחוז השינוי סה"כ 2021-2022</t>
  </si>
  <si>
    <t>מכלול</t>
  </si>
  <si>
    <t>פליטות בכל מכלול</t>
  </si>
  <si>
    <t>305-1
305-2
305-5</t>
  </si>
  <si>
    <t>303-3</t>
  </si>
  <si>
    <t>306-3
306-4
306-5</t>
  </si>
  <si>
    <t>ביתי</t>
  </si>
  <si>
    <t>מסחרי</t>
  </si>
  <si>
    <t>30,430 </t>
  </si>
  <si>
    <t>29,574 </t>
  </si>
  <si>
    <t>34,210 </t>
  </si>
  <si>
    <t>2-7</t>
  </si>
  <si>
    <t>חברת בזק</t>
  </si>
  <si>
    <t>חברת yes</t>
  </si>
  <si>
    <t>חברת פלאפון</t>
  </si>
  <si>
    <t>כלל הקבוצה</t>
  </si>
  <si>
    <t>נתוני כוח אדם (headcount)</t>
  </si>
  <si>
    <t>2-30</t>
  </si>
  <si>
    <t>חברת בזק בינלאומי Tech</t>
  </si>
  <si>
    <t>אופי העסקה בחברה</t>
  </si>
  <si>
    <t>תחלופת עובדים</t>
  </si>
  <si>
    <t>405-1 
2-7</t>
  </si>
  <si>
    <t>ותק עובדים</t>
  </si>
  <si>
    <t>מספר ביקורות השטח לטכנאים, צוותים ועובדי קבלן של בזק</t>
  </si>
  <si>
    <t>נתוני בטיחות ובריאות העובדים בקבוצת בזק</t>
  </si>
  <si>
    <t>403-9
403-10</t>
  </si>
  <si>
    <t>היעדרות עובדים כתוצאה מתאונות עבודה בחברת בזק</t>
  </si>
  <si>
    <t>בטיחות וגהות</t>
  </si>
  <si>
    <t>הדרכות, משוב והערכה</t>
  </si>
  <si>
    <t>משוב והערכה בחברת בזק</t>
  </si>
  <si>
    <t>משוב והערכה בחברת yes</t>
  </si>
  <si>
    <t>משוב והערכה בחברת פלאפון</t>
  </si>
  <si>
    <t>משוב והערכה בחברת בזק בינלאומי TECH</t>
  </si>
  <si>
    <t>שעות למידה דיגיטליות ופרונטליות בנושא אתיקה ב־2022 בחברת בזק</t>
  </si>
  <si>
    <t>סטטוס עמידה ביעדי הדירקטוריון של חברת בזק</t>
  </si>
  <si>
    <t>יעד: לפחות 50% נשים בדרגי הניהול של החברה עד 2030</t>
  </si>
  <si>
    <t>יעד: Net zero 2050</t>
  </si>
  <si>
    <t>יעד: הכפלת הייצוג של אוכלוסיות מגוונות חברה עד 2030</t>
  </si>
  <si>
    <t>יעד: לפחות 40% נשים בדירקטוריון החברה על 2030</t>
  </si>
  <si>
    <t>פיתוח והכשרת עובדים - שעות הדרכה כלליות בקבוצת בזק</t>
  </si>
  <si>
    <t>העובדים בחברת בזק בינלאומי tech</t>
  </si>
  <si>
    <t>גילאי עובדים ומנהלים בחברת בזק בינלאומי tech</t>
  </si>
  <si>
    <t>405-1 , 2-7</t>
  </si>
  <si>
    <t>תחלופת עובדים בחברת בזק בינלאומי tech</t>
  </si>
  <si>
    <t>אירועי בטיחות כוללים תאונות דרכים</t>
  </si>
  <si>
    <t>תאונות דרכים כחלק מאירועי הבטיחות הכוללים</t>
  </si>
  <si>
    <t>בהתאם לדוח ברנע: נכון לתאריך 31.12.23 ללא פורשים, נקלטים חדשים (1.1.23) וללא חניכים</t>
  </si>
  <si>
    <t>העסקה קבועה</t>
  </si>
  <si>
    <t>סך המנהלות בארגון</t>
  </si>
  <si>
    <t>מועד תחילת כהונה</t>
  </si>
  <si>
    <t>גיל שרון</t>
  </si>
  <si>
    <t>ישראלית</t>
  </si>
  <si>
    <t>27.8.2020</t>
  </si>
  <si>
    <t>לא</t>
  </si>
  <si>
    <t>כן</t>
  </si>
  <si>
    <t>תומר ראב"ד</t>
  </si>
  <si>
    <t>ועדת בטחון</t>
  </si>
  <si>
    <t>14.5.2020</t>
  </si>
  <si>
    <t>דארן גלאט</t>
  </si>
  <si>
    <t>אמריקאית</t>
  </si>
  <si>
    <t>דוד גרנות</t>
  </si>
  <si>
    <t>זאב וורמברנד</t>
  </si>
  <si>
    <t>עידית לוסקי</t>
  </si>
  <si>
    <t>ציפי לבני</t>
  </si>
  <si>
    <t>ועדת תגמול</t>
  </si>
  <si>
    <t>רן פורר</t>
  </si>
  <si>
    <t>פטריס טייב</t>
  </si>
  <si>
    <t>פניות למבקר החברה בנושאי אתיקה לשנת 2022</t>
  </si>
  <si>
    <t>משאבי אנוש</t>
  </si>
  <si>
    <t>תפעול</t>
  </si>
  <si>
    <t>אחר</t>
  </si>
  <si>
    <t>אחוז השינוי</t>
  </si>
  <si>
    <t>הכנסות (במיליוני ₪)</t>
  </si>
  <si>
    <t>דירקטור מקרב העובדים</t>
  </si>
  <si>
    <r>
      <t xml:space="preserve">חזון הקיימות של קבוצת בזק הוא </t>
    </r>
    <r>
      <rPr>
        <b/>
        <sz val="12"/>
        <color rgb="FF16254F"/>
        <rFont val="Calibri"/>
        <family val="2"/>
      </rPr>
      <t xml:space="preserve">לחבר את ישראל לעתיד טוב יותר, </t>
    </r>
    <r>
      <rPr>
        <sz val="12"/>
        <color rgb="FF16254F"/>
        <rFont val="Calibri"/>
        <family val="2"/>
      </rPr>
      <t xml:space="preserve">והוא נשען על התפיסה שלפיה ליבת הפעילות העסקית של הקבוצה נמצאת בהלימה מלאה עם עקרונות אחריות תאגידית ופיתוח בר־קיימא בשלושה תחומים:
</t>
    </r>
    <r>
      <rPr>
        <b/>
        <sz val="12"/>
        <color rgb="FF16254F"/>
        <rFont val="Calibri"/>
        <family val="2"/>
      </rPr>
      <t>סביבה (Environment)
חברה (Society)
ממשל תאגידי (Governance)</t>
    </r>
    <r>
      <rPr>
        <sz val="12"/>
        <color rgb="FF16254F"/>
        <rFont val="Calibri"/>
        <family val="2"/>
      </rPr>
      <t xml:space="preserve">
שלושת התחומים הללו מתווים באופן טבעי את היעדים והמטרות לקידום ומימוש חזון הקבוצה בדרך להטמעתם המלאה באסטרטגיה העסקית שלה.</t>
    </r>
  </si>
  <si>
    <t>קראו עוד:</t>
  </si>
  <si>
    <t>תוכן העניינים</t>
  </si>
  <si>
    <t>הישגים בתחום ה־ESG לשנת 2022:</t>
  </si>
  <si>
    <t>סביבה</t>
  </si>
  <si>
    <t>פליטות גזי חממה</t>
  </si>
  <si>
    <t>למעבר &gt;</t>
  </si>
  <si>
    <r>
      <rPr>
        <b/>
        <sz val="15"/>
        <color rgb="FF16254F"/>
        <rFont val="Calibri"/>
        <family val="2"/>
      </rPr>
      <t>4.8%</t>
    </r>
    <r>
      <rPr>
        <sz val="10"/>
        <color theme="1"/>
        <rFont val="Calibri"/>
        <family val="2"/>
      </rPr>
      <t xml:space="preserve"> ירידה בפליטות גזי חממה במכלולים 1+2</t>
    </r>
  </si>
  <si>
    <r>
      <t xml:space="preserve">ירידה של </t>
    </r>
    <r>
      <rPr>
        <b/>
        <sz val="15"/>
        <color rgb="FF16254F"/>
        <rFont val="Calibri"/>
        <family val="2"/>
      </rPr>
      <t>3.4%</t>
    </r>
    <r>
      <rPr>
        <sz val="10"/>
        <color theme="1"/>
        <rFont val="Calibri"/>
        <family val="2"/>
      </rPr>
      <t xml:space="preserve"> בצריכת האנרגיה</t>
    </r>
  </si>
  <si>
    <t>מים</t>
  </si>
  <si>
    <r>
      <t>עלייה</t>
    </r>
    <r>
      <rPr>
        <sz val="10"/>
        <color rgb="FF000000"/>
        <rFont val="Calibri"/>
        <family val="2"/>
      </rPr>
      <t xml:space="preserve"> של </t>
    </r>
    <r>
      <rPr>
        <b/>
        <sz val="15"/>
        <color rgb="FF16254F"/>
        <rFont val="Calibri"/>
        <family val="2"/>
      </rPr>
      <t>202%</t>
    </r>
    <r>
      <rPr>
        <sz val="10"/>
        <color rgb="FF000000"/>
        <rFont val="Calibri"/>
        <family val="2"/>
      </rPr>
      <t xml:space="preserve"> בהיקף הפסולת אלקטרונית שעברה למיחזור</t>
    </r>
  </si>
  <si>
    <t>פסולת</t>
  </si>
  <si>
    <r>
      <rPr>
        <b/>
        <sz val="15"/>
        <color rgb="FF16254F"/>
        <rFont val="Calibri"/>
        <family val="2"/>
      </rPr>
      <t>50%</t>
    </r>
    <r>
      <rPr>
        <sz val="10"/>
        <color theme="1"/>
        <rFont val="Calibri"/>
        <family val="2"/>
      </rPr>
      <t xml:space="preserve"> ירידה בשימוש בחומרי אריזה לסטרימרים בחברת </t>
    </r>
    <r>
      <rPr>
        <sz val="11"/>
        <color rgb="FF000000"/>
        <rFont val="Calibri"/>
        <family val="2"/>
      </rPr>
      <t>yes</t>
    </r>
  </si>
  <si>
    <r>
      <rPr>
        <b/>
        <sz val="15"/>
        <color rgb="FF16254F"/>
        <rFont val="Calibri"/>
        <family val="2"/>
      </rPr>
      <t>35%</t>
    </r>
    <r>
      <rPr>
        <sz val="10"/>
        <color theme="1"/>
        <rFont val="Calibri"/>
        <family val="2"/>
      </rPr>
      <t xml:space="preserve"> עלייה בשיעור הרכבים ההיברידיים והחשמליים של בזק בתוך שנתיים</t>
    </r>
  </si>
  <si>
    <t>חברה</t>
  </si>
  <si>
    <r>
      <t>כ־</t>
    </r>
    <r>
      <rPr>
        <b/>
        <sz val="15"/>
        <color rgb="FF16254F"/>
        <rFont val="Calibri"/>
        <family val="2"/>
      </rPr>
      <t>2,000</t>
    </r>
    <r>
      <rPr>
        <sz val="10"/>
        <color rgb="FF000000"/>
        <rFont val="Calibri"/>
        <family val="2"/>
      </rPr>
      <t xml:space="preserve"> דורשי עבודה מהחברה הערבית והמגזר החרדי</t>
    </r>
  </si>
  <si>
    <t>אופי העסקה</t>
  </si>
  <si>
    <r>
      <t>וכ־</t>
    </r>
    <r>
      <rPr>
        <b/>
        <sz val="15"/>
        <color rgb="FF16254F"/>
        <rFont val="Calibri"/>
        <family val="2"/>
      </rPr>
      <t>500</t>
    </r>
    <r>
      <rPr>
        <sz val="10"/>
        <color rgb="FF000000"/>
        <rFont val="Calibri"/>
        <family val="2"/>
      </rPr>
      <t xml:space="preserve"> דורשי עבודה בני 45 ומעלה השתתפו בקורס הכשרה טכנולוגית</t>
    </r>
  </si>
  <si>
    <r>
      <rPr>
        <b/>
        <sz val="15"/>
        <color rgb="FF16254F"/>
        <rFont val="Calibri"/>
        <family val="2"/>
      </rPr>
      <t>2,600</t>
    </r>
    <r>
      <rPr>
        <sz val="10"/>
        <color rgb="FF000000"/>
        <rFont val="Calibri"/>
        <family val="2"/>
      </rPr>
      <t xml:space="preserve"> שעות התנדבות של עובדי בזק, בשווי של כחצי מיליון שקלים</t>
    </r>
  </si>
  <si>
    <r>
      <rPr>
        <b/>
        <sz val="15"/>
        <color rgb="FF16254F"/>
        <rFont val="Calibri"/>
        <family val="2"/>
      </rPr>
      <t>36%</t>
    </r>
    <r>
      <rPr>
        <sz val="10"/>
        <color rgb="FF000000"/>
        <rFont val="Calibri"/>
        <family val="2"/>
      </rPr>
      <t xml:space="preserve"> נשים בדרגות ניהול בחברות בקבוצת בזק</t>
    </r>
  </si>
  <si>
    <t>גיוון והכללה</t>
  </si>
  <si>
    <r>
      <t>כ־</t>
    </r>
    <r>
      <rPr>
        <b/>
        <sz val="15"/>
        <color rgb="FF16254F"/>
        <rFont val="Calibri"/>
        <family val="2"/>
      </rPr>
      <t>15%</t>
    </r>
    <r>
      <rPr>
        <sz val="10"/>
        <color rgb="FF000000"/>
        <rFont val="Calibri"/>
        <family val="2"/>
      </rPr>
      <t xml:space="preserve"> מעובדי בזק וכ־</t>
    </r>
    <r>
      <rPr>
        <b/>
        <sz val="15"/>
        <color rgb="FF16254F"/>
        <rFont val="Calibri"/>
        <family val="2"/>
      </rPr>
      <t>10%</t>
    </r>
    <r>
      <rPr>
        <sz val="10"/>
        <color rgb="FF000000"/>
        <rFont val="Calibri"/>
        <family val="2"/>
      </rPr>
      <t xml:space="preserve"> מעובדי yes משתייכים לאוכלוסיות גיוון*
</t>
    </r>
    <r>
      <rPr>
        <sz val="8"/>
        <color rgb="FF000000"/>
        <rFont val="Calibri"/>
        <family val="2"/>
      </rPr>
      <t>* עובדים מהמגזר החרדי, החברה הערבית, יוצאי אתיופיה ואנשים עם מוגבלות</t>
    </r>
  </si>
  <si>
    <r>
      <rPr>
        <b/>
        <sz val="15"/>
        <color rgb="FF16254F"/>
        <rFont val="Calibri"/>
        <family val="2"/>
      </rPr>
      <t>93%</t>
    </r>
    <r>
      <rPr>
        <sz val="10"/>
        <color rgb="FF000000"/>
        <rFont val="Calibri"/>
        <family val="2"/>
      </rPr>
      <t xml:space="preserve"> מעובדי בזק ו־</t>
    </r>
    <r>
      <rPr>
        <b/>
        <sz val="15"/>
        <color rgb="FF16254F"/>
        <rFont val="Calibri"/>
        <family val="2"/>
      </rPr>
      <t>91%</t>
    </r>
    <r>
      <rPr>
        <sz val="10"/>
        <color rgb="FF000000"/>
        <rFont val="Calibri"/>
        <family val="2"/>
      </rPr>
      <t xml:space="preserve"> מעובדי החברות הבנות מאוגדים תחת הסכם העסקה קיבוצי</t>
    </r>
  </si>
  <si>
    <t>יעדי קבוצת בזק</t>
  </si>
  <si>
    <r>
      <rPr>
        <b/>
        <sz val="15"/>
        <color rgb="FF16254F"/>
        <rFont val="Calibri"/>
        <family val="2"/>
      </rPr>
      <t>34%</t>
    </r>
    <r>
      <rPr>
        <sz val="10"/>
        <color rgb="FF000000"/>
        <rFont val="Calibri"/>
        <family val="2"/>
      </rPr>
      <t xml:space="preserve"> ירידה בתאונות עבודה בבזק לעומת השנה הקודמת</t>
    </r>
  </si>
  <si>
    <r>
      <rPr>
        <b/>
        <sz val="15"/>
        <color rgb="FF16254F"/>
        <rFont val="Calibri"/>
        <family val="2"/>
      </rPr>
      <t>84%</t>
    </r>
    <r>
      <rPr>
        <sz val="10"/>
        <color rgb="FF000000"/>
        <rFont val="Calibri"/>
        <family val="2"/>
      </rPr>
      <t xml:space="preserve"> תוספת ביקורות בטיחות בשטח לעומת השנה הקודמת</t>
    </r>
  </si>
  <si>
    <r>
      <rPr>
        <b/>
        <sz val="15"/>
        <color rgb="FF16254F"/>
        <rFont val="Calibri"/>
        <family val="2"/>
      </rPr>
      <t>19%</t>
    </r>
    <r>
      <rPr>
        <sz val="10"/>
        <color rgb="FF000000"/>
        <rFont val="Calibri"/>
        <family val="2"/>
      </rPr>
      <t xml:space="preserve"> תוספת ביקורות לספקי בזק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בתחום התשלומים לעובדים</t>
    </r>
  </si>
  <si>
    <r>
      <t>יותר מ־</t>
    </r>
    <r>
      <rPr>
        <b/>
        <sz val="15"/>
        <color rgb="FF16254F"/>
        <rFont val="Calibri"/>
        <family val="2"/>
      </rPr>
      <t>6,000,000</t>
    </r>
    <r>
      <rPr>
        <sz val="10"/>
        <color rgb="FF000000"/>
        <rFont val="Calibri"/>
        <family val="2"/>
      </rPr>
      <t xml:space="preserve"> שקלים נתרמו לקהילה, כמחציתם בתשתיות ושירותי תקשורת</t>
    </r>
  </si>
  <si>
    <t>ממשל תאגידי</t>
  </si>
  <si>
    <r>
      <rPr>
        <b/>
        <sz val="15"/>
        <color rgb="FF16254F"/>
        <rFont val="Calibri"/>
        <family val="2"/>
      </rPr>
      <t>3,514</t>
    </r>
    <r>
      <rPr>
        <sz val="10"/>
        <color rgb="FF000000"/>
        <rFont val="Calibri"/>
        <family val="2"/>
      </rPr>
      <t xml:space="preserve"> שעות הדרכה בנושאי אתיקה בבזק – פי 4.6 לעומת השנה הקודמת</t>
    </r>
  </si>
  <si>
    <t>ביצועים כספיים</t>
  </si>
  <si>
    <t>מבנה אחזקות</t>
  </si>
  <si>
    <r>
      <t xml:space="preserve">פליטות גזי חממה בחברת בזק </t>
    </r>
    <r>
      <rPr>
        <sz val="11"/>
        <color rgb="FF16254F"/>
        <rFont val="Calibri"/>
        <family val="2"/>
      </rPr>
      <t>(טן ש"ע פד"ח)</t>
    </r>
  </si>
  <si>
    <t>% הפחתה
מהשנה הקודמת</t>
  </si>
  <si>
    <r>
      <t xml:space="preserve">פליטות גזי חממה בכל הקבוצה </t>
    </r>
    <r>
      <rPr>
        <sz val="11"/>
        <color rgb="FF16254F"/>
        <rFont val="Calibri"/>
        <family val="2"/>
      </rPr>
      <t>(טון ש"ע פד"ח)</t>
    </r>
  </si>
  <si>
    <t>עצימות</t>
  </si>
  <si>
    <r>
      <t xml:space="preserve">עצימות פליטות גזי חממה (tCO2e-revenue) - </t>
    </r>
    <r>
      <rPr>
        <sz val="11"/>
        <color rgb="FF16254F"/>
        <rFont val="Calibri"/>
        <family val="2"/>
      </rPr>
      <t>טון tCO2e למיליון ₪</t>
    </r>
  </si>
  <si>
    <r>
      <t xml:space="preserve">עצימות אנרגטית (kWh-revenue) - </t>
    </r>
    <r>
      <rPr>
        <sz val="11"/>
        <color rgb="FF16254F"/>
        <rFont val="Calibri"/>
        <family val="2"/>
      </rPr>
      <t>קוט"ש ל- ₪</t>
    </r>
  </si>
  <si>
    <r>
      <t xml:space="preserve">צריכת אנרגיה </t>
    </r>
    <r>
      <rPr>
        <sz val="11"/>
        <color rgb="FF16254F"/>
        <rFont val="Calibri"/>
        <family val="2"/>
      </rPr>
      <t>(בקוט"ש)</t>
    </r>
  </si>
  <si>
    <t>אחוז השינוי
2021-2022</t>
  </si>
  <si>
    <r>
      <t xml:space="preserve">צריכת דלק </t>
    </r>
    <r>
      <rPr>
        <sz val="11"/>
        <color rgb="FF16254F"/>
        <rFont val="Calibri"/>
        <family val="2"/>
      </rPr>
      <t>(בליטרים</t>
    </r>
    <r>
      <rPr>
        <sz val="11"/>
        <rFont val="Calibri"/>
        <family val="2"/>
      </rPr>
      <t>) </t>
    </r>
  </si>
  <si>
    <t xml:space="preserve">2020
</t>
  </si>
  <si>
    <t xml:space="preserve">2021
</t>
  </si>
  <si>
    <t xml:space="preserve">2022
</t>
  </si>
  <si>
    <t xml:space="preserve">סה"כ דלקים
</t>
  </si>
  <si>
    <t xml:space="preserve">בזק  
</t>
  </si>
  <si>
    <t xml:space="preserve">בזק בינלאומי TECH
</t>
  </si>
  <si>
    <t xml:space="preserve">פלאפון 
</t>
  </si>
  <si>
    <t xml:space="preserve">yes 
</t>
  </si>
  <si>
    <r>
      <t xml:space="preserve">נסועה </t>
    </r>
    <r>
      <rPr>
        <sz val="11"/>
        <color rgb="FF16254F"/>
        <rFont val="Calibri"/>
        <family val="2"/>
      </rPr>
      <t>(בליטרים)</t>
    </r>
  </si>
  <si>
    <r>
      <t xml:space="preserve">צריכת מים </t>
    </r>
    <r>
      <rPr>
        <sz val="11"/>
        <color rgb="FF16254F"/>
        <rFont val="Calibri"/>
        <family val="2"/>
      </rPr>
      <t>(קוב</t>
    </r>
    <r>
      <rPr>
        <sz val="11"/>
        <rFont val="Calibri"/>
        <family val="2"/>
      </rPr>
      <t>) </t>
    </r>
  </si>
  <si>
    <r>
      <t xml:space="preserve">פסולת מיוצרת בחברת בזק </t>
    </r>
    <r>
      <rPr>
        <sz val="11"/>
        <color rgb="FF16254F"/>
        <rFont val="Calibri"/>
        <family val="2"/>
      </rPr>
      <t>(ק"ג)</t>
    </r>
  </si>
  <si>
    <r>
      <t xml:space="preserve">פסולת מיוצרת בחברת פלאפון </t>
    </r>
    <r>
      <rPr>
        <sz val="11"/>
        <color rgb="FF16254F"/>
        <rFont val="Calibri"/>
        <family val="2"/>
      </rPr>
      <t>(ק"ג)</t>
    </r>
  </si>
  <si>
    <t>מימוש חוק האריזות
(פסולת למיחזור) </t>
  </si>
  <si>
    <t>מיחדוש מוצרים - ציוד
(מס' יחידות) </t>
  </si>
  <si>
    <t>מכירת ציוד
עודף
(מס’ יחידות) </t>
  </si>
  <si>
    <t>פינוי משטחי
עץ
(ק”ג) </t>
  </si>
  <si>
    <t>הטמנת
סוללות
(ק"ג) </t>
  </si>
  <si>
    <t>קרטון
למיחזור
(ק"ג) </t>
  </si>
  <si>
    <t>מימוש חוק האריזות
(ק"ג - פסולת למיחזור) </t>
  </si>
  <si>
    <t>קרטון ונייר למיחזור
(ק"ג) </t>
  </si>
  <si>
    <t> 27,700</t>
  </si>
  <si>
    <t>מיחזור
נייר
(ק"ג)</t>
  </si>
  <si>
    <t xml:space="preserve">מיחזור
קרטונים
(ק"ג) </t>
  </si>
  <si>
    <t>מיחזור מוצרים –
בזק טק</t>
  </si>
  <si>
    <r>
      <t xml:space="preserve">מס' העובדים בקבוצה </t>
    </r>
    <r>
      <rPr>
        <sz val="11"/>
        <color rgb="FF16254F"/>
        <rFont val="Calibri"/>
        <family val="2"/>
      </rPr>
      <t>(סה"כ מועסקים, עובדים ומנהלים, במשרה חלקית ומלאה, לא כולל עובדים חיצוניים)</t>
    </r>
  </si>
  <si>
    <t>גיל</t>
  </si>
  <si>
    <t>נתינות</t>
  </si>
  <si>
    <t>תפקיד</t>
  </si>
  <si>
    <t>ועדת ביקורת</t>
  </si>
  <si>
    <t xml:space="preserve">בעל מומחיות חשבונאית ופיננסית </t>
  </si>
  <si>
    <t>זכר</t>
  </si>
  <si>
    <t xml:space="preserve">יו"ר הדירקטוריון </t>
  </si>
  <si>
    <t>יו"ר</t>
  </si>
  <si>
    <t>דירקטור</t>
  </si>
  <si>
    <t>חבר</t>
  </si>
  <si>
    <t>1.12.2019</t>
  </si>
  <si>
    <t>9.5.2017</t>
  </si>
  <si>
    <t>3.9.2017</t>
  </si>
  <si>
    <t>26.4.2018</t>
  </si>
  <si>
    <t>נקבה</t>
  </si>
  <si>
    <t>26.4.2021</t>
  </si>
  <si>
    <t>1.1.2022</t>
  </si>
  <si>
    <t>מענק שנתי לנושאי משרה</t>
  </si>
  <si>
    <t>מקור: מדיניות תגמול</t>
  </si>
  <si>
    <t>אובדן ימי עבודה כתוצאה מתאונות</t>
  </si>
  <si>
    <t>חברי הדירקטוריון</t>
  </si>
  <si>
    <t>שם</t>
  </si>
  <si>
    <t>דירקטורית חיצונית</t>
  </si>
  <si>
    <t xml:space="preserve">דירקטורית חיצונית </t>
  </si>
  <si>
    <t>דירקטור חיצוני</t>
  </si>
  <si>
    <t xml:space="preserve">דירקטור בלתי תלוי </t>
  </si>
  <si>
    <t>א.</t>
  </si>
  <si>
    <t>רכיב המבוסס על יעדי חברה וקבוצה</t>
  </si>
  <si>
    <t>ב.</t>
  </si>
  <si>
    <t>רכיב המבוסס על  יעדים אישיים</t>
  </si>
  <si>
    <t>ג.</t>
  </si>
  <si>
    <t>רכיב מענק המותנה בשיקול דעת</t>
  </si>
  <si>
    <t>יעדים שיחולו באותה שנה בתוכניות המענק עבור כל נושאי המשרה, כאשר יוגדרו יעדים נפרדים עבור נושאי המשרה בבזק ועבור מנכ"לי החברות הבנות המהותיות.</t>
  </si>
  <si>
    <t>נושאי המשרה בחברה יהיו זכאים לרכיב מענק שאינו מדיד המבוסס על הערכה איכותית של ביצועיהם על ידי המנהל הממונה.</t>
  </si>
  <si>
    <t>יעדים המתאימים לתפקידו של נושא המשרה הרלבנטי וליעדים והנושאים הספציפיים שהחברה או הקבוצה רוצה שיקדם באותה שנה.</t>
  </si>
  <si>
    <t>במסגרת יעדי החברה וקבוצה (רכיב א' לעיל), יעד ה-EBITDA או ה-EBITDA המתואם ו/או יעד הרווח הנקי (לאחר מס) מתואם ו/או יעד התזרים של החברה או הקבוצה יהוו את היעד/ים בעל/י המשקולת המשמעותית/גדולה ביותר מתוך יעדי חברה/קבוצה. משקל יעד ה- EBITDA או ה -EBITDA המתואם (לפי העניין) ו/או הרווח הנקי (לאחר מס) מתואם ו/או תזרים של כל נושא משרה יקבע ביחס לתפקידו בחברה או בקבוצה, לפי העניין.</t>
  </si>
  <si>
    <t>יעד ה- EBITDA או ה-EBITDA המתואם (לפי העניין) יהווה יעד לטווח ארוך והמענק בגין יעד זה ישולם על פני שנתיים, כך שנושא המשרה יהיה צריך לעמוד במשך שנתיים ביעד ה- EBITDA או ה-EBITDA המתואם (לפי העניין) שנקבע לו על מנת שיהיה זכאי למלוא המענק השנתי בגינו.</t>
  </si>
  <si>
    <t>פניות למבקר החברה</t>
  </si>
  <si>
    <t>ועדה לבחינת
הדוחות הכספיים</t>
  </si>
  <si>
    <t xml:space="preserve">הפניות למבקר החברה עוסקות בעיקרן בסוגיות הנוגעות למשאבי אנוש ולתפעול. הטיפול של מבקר החברה בפניות אלו מבוצע על ידי ביצוע הבירורים והבדיקות הדרושים, בהתאם לאופי הפניות שהתקבלו, מול הגורמים הרלבנטיים. </t>
  </si>
  <si>
    <t xml:space="preserve">בשנת 2022, כ-70% מהפניות למבקר החברה עסקו בסוגיות משאבי אנוש, כ-19% עסקו בנושאי תפעול, והשאר עסקו בנושאים אחרים. </t>
  </si>
  <si>
    <t>מבנה אחזקות*</t>
  </si>
  <si>
    <t>* As of July 2023</t>
  </si>
  <si>
    <t>גיוון בדירקטוריון</t>
  </si>
  <si>
    <t>דירקטוריון מלא</t>
  </si>
  <si>
    <t>מספר דירקטורים</t>
  </si>
  <si>
    <t>% נשים</t>
  </si>
  <si>
    <t>ועדה לבחינת הדוחות הכספיים</t>
  </si>
  <si>
    <t xml:space="preserve">סה"כ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</si>
</sst>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 &quot;₪&quot;\ * #,##0_ ;_ &quot;₪&quot;\ * \-#,##0_ ;_ &quot;₪&quot;\ * &quot;-&quot;_ ;_ @_ "/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00_ ;_ * \-#,##0.000_ ;_ * &quot;-&quot;??_ ;_ @_ "/>
  </numFmts>
  <fonts count="47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rgb="FF16254F"/>
      <name val="Calibri"/>
      <family val="2"/>
    </font>
    <font>
      <b/>
      <sz val="12"/>
      <color rgb="FF16254F"/>
      <name val="Calibri"/>
      <family val="2"/>
    </font>
    <font>
      <sz val="10"/>
      <color rgb="FF16254F"/>
      <name val="Arial"/>
      <family val="2"/>
      <scheme val="minor"/>
    </font>
    <font>
      <sz val="18"/>
      <color rgb="FF16254F"/>
      <name val="Calibri Light"/>
      <family val="2"/>
    </font>
    <font>
      <b/>
      <sz val="16"/>
      <color theme="0"/>
      <name val="Calibri"/>
      <family val="2"/>
    </font>
    <font>
      <sz val="14"/>
      <color theme="0"/>
      <name val="Calibri"/>
      <family val="2"/>
    </font>
    <font>
      <sz val="10"/>
      <color theme="1"/>
      <name val="Calibri"/>
      <family val="2"/>
    </font>
    <font>
      <sz val="10"/>
      <color rgb="FF1229C6"/>
      <name val="Calibri"/>
      <family val="2"/>
    </font>
    <font>
      <b/>
      <sz val="15"/>
      <color rgb="FF16254F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1229C6"/>
      <name val="Calibri"/>
      <family val="2"/>
    </font>
    <font>
      <sz val="14"/>
      <color rgb="FF1229C6"/>
      <name val="Calibri"/>
      <family val="2"/>
    </font>
    <font>
      <sz val="8"/>
      <color rgb="FF000000"/>
      <name val="Calibri"/>
      <family val="2"/>
    </font>
    <font>
      <b/>
      <sz val="10"/>
      <color rgb="FF000000"/>
      <name val="Calibri"/>
      <family val="2"/>
    </font>
    <font>
      <sz val="18"/>
      <color rgb="FF16254F"/>
      <name val="Calibri"/>
      <family val="2"/>
    </font>
    <font>
      <b/>
      <sz val="14"/>
      <color rgb="FF16254F"/>
      <name val="Calibri"/>
      <family val="2"/>
    </font>
    <font>
      <sz val="11"/>
      <color rgb="FF16254F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b/>
      <sz val="10"/>
      <color rgb="FF16254F"/>
      <name val="Calibri"/>
      <family val="2"/>
    </font>
    <font>
      <sz val="9"/>
      <color theme="1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u/>
      <sz val="10"/>
      <color theme="10"/>
      <name val="Calibri"/>
      <family val="2"/>
    </font>
    <font>
      <sz val="11"/>
      <color theme="1"/>
      <name val="Arial"/>
      <family val="2"/>
    </font>
    <font>
      <sz val="10"/>
      <color theme="10"/>
      <name val="Calibri"/>
      <family val="2"/>
    </font>
    <font>
      <sz val="10"/>
      <name val="Arial"/>
      <family val="2"/>
      <scheme val="minor"/>
    </font>
    <font>
      <sz val="18"/>
      <color theme="0"/>
      <name val="Calibri"/>
      <family val="2"/>
    </font>
    <font>
      <sz val="11"/>
      <color theme="0"/>
      <name val="Calibri"/>
      <family val="2"/>
    </font>
    <font>
      <sz val="10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0"/>
      <name val="Arial"/>
      <family val="2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16254F"/>
        <bgColor indexed="64"/>
      </patternFill>
    </fill>
    <fill>
      <patternFill patternType="solid">
        <fgColor rgb="FFE7EBF9"/>
        <bgColor indexed="64"/>
      </patternFill>
    </fill>
    <fill>
      <patternFill patternType="solid">
        <fgColor theme="0" tint="-4.9684133426923432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69328897976622"/>
        <bgColor indexed="64"/>
      </patternFill>
    </fill>
    <fill>
      <patternFill patternType="solid">
        <fgColor rgb="FF0C1C60"/>
        <bgColor indexed="64"/>
      </patternFill>
    </fill>
    <fill>
      <patternFill patternType="solid">
        <fgColor rgb="FFD2CBD2"/>
        <bgColor indexed="64"/>
      </patternFill>
    </fill>
    <fill>
      <patternFill patternType="solid">
        <fgColor rgb="FF5392C7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theme="0" tint="-4.9684133426923432E-2"/>
      </top>
      <bottom/>
      <diagonal/>
    </border>
    <border>
      <left/>
      <right style="thin">
        <color theme="0" tint="-0.14969328897976622"/>
      </right>
      <top/>
      <bottom/>
      <diagonal/>
    </border>
    <border>
      <left/>
      <right/>
      <top/>
      <bottom style="thin">
        <color theme="0" tint="-4.9684133426923432E-2"/>
      </bottom>
      <diagonal/>
    </border>
    <border>
      <left/>
      <right/>
      <top style="thin">
        <color theme="0" tint="-4.9684133426923432E-2"/>
      </top>
      <bottom style="thin">
        <color theme="0" tint="-4.9684133426923432E-2"/>
      </bottom>
      <diagonal/>
    </border>
    <border>
      <left/>
      <right/>
      <top/>
      <bottom style="thick">
        <color rgb="FF16254F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 style="thin">
        <color theme="0" tint="-0.34968108157597583"/>
      </right>
      <top/>
      <bottom/>
      <diagonal/>
    </border>
    <border>
      <left style="thin">
        <color theme="0" tint="-0.34968108157597583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34968108157597583"/>
      </right>
      <top style="thin">
        <color theme="0" tint="-4.9684133426923432E-2"/>
      </top>
      <bottom style="thin">
        <color theme="0" tint="-4.9684133426923432E-2"/>
      </bottom>
      <diagonal/>
    </border>
    <border>
      <left/>
      <right style="thin">
        <color theme="0" tint="-0.34968108157597583"/>
      </right>
      <top/>
      <bottom style="thin">
        <color theme="0" tint="-4.9684133426923432E-2"/>
      </bottom>
      <diagonal/>
    </border>
    <border>
      <left/>
      <right style="thin">
        <color theme="0" tint="-0.34968108157597583"/>
      </right>
      <top style="thin">
        <color theme="0" tint="-4.9684133426923432E-2"/>
      </top>
      <bottom/>
      <diagonal/>
    </border>
    <border>
      <left/>
      <right/>
      <top style="thin">
        <color theme="0" tint="-4.9684133426923432E-2"/>
      </top>
      <bottom style="thin">
        <color theme="0" tint="-0.34968108157597583"/>
      </bottom>
      <diagonal/>
    </border>
    <border>
      <left/>
      <right/>
      <top/>
      <bottom style="thin">
        <color theme="0" tint="-0.3496810815759758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ck">
        <color theme="0"/>
      </right>
      <top style="thin">
        <color theme="0" tint="-4.9684133426923432E-2"/>
      </top>
      <bottom/>
      <diagonal/>
    </border>
    <border>
      <left style="thin">
        <color theme="0" tint="-0.34968108157597583"/>
      </left>
      <right/>
      <top/>
      <bottom style="thin">
        <color theme="0" tint="-4.9684133426923432E-2"/>
      </bottom>
      <diagonal/>
    </border>
    <border>
      <left style="thin">
        <color theme="0" tint="-0.34968108157597583"/>
      </left>
      <right/>
      <top style="thin">
        <color theme="0" tint="-4.9684133426923432E-2"/>
      </top>
      <bottom style="thin">
        <color theme="0" tint="-4.9684133426923432E-2"/>
      </bottom>
      <diagonal/>
    </border>
    <border>
      <left style="thin">
        <color theme="0" tint="-0.34968108157597583"/>
      </left>
      <right/>
      <top style="thin">
        <color theme="0" tint="-4.9684133426923432E-2"/>
      </top>
      <bottom/>
      <diagonal/>
    </border>
    <border>
      <left/>
      <right style="thick">
        <color theme="0"/>
      </right>
      <top/>
      <bottom style="thin">
        <color theme="0" tint="-4.9684133426923432E-2"/>
      </bottom>
      <diagonal/>
    </border>
    <border>
      <left/>
      <right style="thick">
        <color theme="0"/>
      </right>
      <top style="thin">
        <color theme="0" tint="-4.9684133426923432E-2"/>
      </top>
      <bottom style="thin">
        <color theme="0" tint="-4.9684133426923432E-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theme="0"/>
      </left>
      <right style="thin">
        <color auto="1"/>
      </right>
      <top style="thin">
        <color auto="1"/>
      </top>
      <bottom/>
      <diagonal/>
    </border>
    <border>
      <left/>
      <right style="thick">
        <color theme="0"/>
      </right>
      <top/>
      <bottom style="thin">
        <color theme="0" tint="-0.34968108157597583"/>
      </bottom>
      <diagonal/>
    </border>
    <border>
      <left style="thin">
        <color theme="0" tint="-0.34968108157597583"/>
      </left>
      <right/>
      <top style="thin">
        <color theme="0" tint="-0.34968108157597583"/>
      </top>
      <bottom/>
      <diagonal/>
    </border>
    <border>
      <left/>
      <right/>
      <top style="thin">
        <color theme="0" tint="-0.34968108157597583"/>
      </top>
      <bottom/>
      <diagonal/>
    </border>
    <border>
      <left/>
      <right style="thick">
        <color theme="0"/>
      </right>
      <top style="thin">
        <color theme="0" tint="-0.34968108157597583"/>
      </top>
      <bottom/>
      <diagonal/>
    </border>
    <border>
      <left/>
      <right style="thin">
        <color theme="0" tint="-0.14969328897976622"/>
      </right>
      <top/>
      <bottom style="thin">
        <color theme="0" tint="-4.9684133426923432E-2"/>
      </bottom>
      <diagonal/>
    </border>
    <border>
      <left/>
      <right style="thin">
        <color theme="0" tint="-0.14969328897976622"/>
      </right>
      <top style="thin">
        <color theme="0" tint="-4.9684133426923432E-2"/>
      </top>
      <bottom style="thin">
        <color theme="0" tint="-4.9684133426923432E-2"/>
      </bottom>
      <diagonal/>
    </border>
    <border>
      <left/>
      <right style="thin">
        <color theme="0" tint="-0.14969328897976622"/>
      </right>
      <top style="thin">
        <color theme="0" tint="-4.9684133426923432E-2"/>
      </top>
      <bottom/>
      <diagonal/>
    </border>
    <border>
      <left/>
      <right/>
      <top/>
      <bottom style="thin">
        <color theme="0" tint="-0.14969328897976622"/>
      </bottom>
      <diagonal/>
    </border>
    <border>
      <left/>
      <right/>
      <top style="thin">
        <color theme="0" tint="-0.14969328897976622"/>
      </top>
      <bottom style="thin">
        <color theme="0" tint="-0.1496932889797662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n">
        <color theme="0" tint="-0.14966277047029022"/>
      </bottom>
      <diagonal/>
    </border>
    <border>
      <left/>
      <right/>
      <top style="thin">
        <color theme="0" tint="-0.14966277047029022"/>
      </top>
      <bottom style="thin">
        <color theme="0" tint="-0.14966277047029022"/>
      </bottom>
      <diagonal/>
    </border>
    <border>
      <left/>
      <right/>
      <top style="thin">
        <color theme="0" tint="-0.14966277047029022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 tint="-0.14969328897976622"/>
      </top>
      <bottom style="thin">
        <color theme="0" tint="-4.9684133426923432E-2"/>
      </bottom>
      <diagonal/>
    </border>
    <border>
      <left style="thick">
        <color theme="0"/>
      </left>
      <right/>
      <top/>
      <bottom style="thin">
        <color theme="0" tint="-4.9684133426923432E-2"/>
      </bottom>
      <diagonal/>
    </border>
    <border>
      <left style="thick">
        <color theme="0"/>
      </left>
      <right/>
      <top style="thin">
        <color theme="0" tint="-4.9684133426923432E-2"/>
      </top>
      <bottom style="thin">
        <color theme="0" tint="-4.9684133426923432E-2"/>
      </bottom>
      <diagonal/>
    </border>
    <border>
      <left style="thick">
        <color theme="0"/>
      </left>
      <right/>
      <top style="thin">
        <color theme="0" tint="-4.9684133426923432E-2"/>
      </top>
      <bottom/>
      <diagonal/>
    </border>
    <border>
      <left style="thin">
        <color theme="0" tint="-0.34968108157597583"/>
      </left>
      <right style="thin">
        <color theme="0" tint="-0.34968108157597583"/>
      </right>
      <top style="thin">
        <color theme="0" tint="-4.9684133426923432E-2"/>
      </top>
      <bottom/>
      <diagonal/>
    </border>
    <border>
      <left style="thick">
        <color theme="0"/>
      </left>
      <right style="thin">
        <color auto="1"/>
      </right>
      <top/>
      <bottom/>
      <diagonal/>
    </border>
    <border>
      <left/>
      <right style="thin">
        <color theme="0"/>
      </right>
      <top/>
      <bottom style="thin">
        <color theme="0" tint="-4.9684133426923432E-2"/>
      </bottom>
      <diagonal/>
    </border>
    <border>
      <left style="thin">
        <color theme="0"/>
      </left>
      <right style="thin">
        <color theme="0"/>
      </right>
      <top/>
      <bottom style="thin">
        <color theme="0" tint="-4.9684133426923432E-2"/>
      </bottom>
      <diagonal/>
    </border>
    <border>
      <left style="thin">
        <color theme="0"/>
      </left>
      <right/>
      <top/>
      <bottom style="thin">
        <color theme="0" tint="-4.9684133426923432E-2"/>
      </bottom>
      <diagonal/>
    </border>
    <border>
      <left style="thick">
        <color theme="0"/>
      </left>
      <right/>
      <top/>
      <bottom style="thin">
        <color theme="0" tint="-0.14969328897976622"/>
      </bottom>
      <diagonal/>
    </border>
    <border>
      <left/>
      <right style="thin">
        <color theme="0" tint="-0.34968108157597583"/>
      </right>
      <top style="thin">
        <color theme="0" tint="-4.9684133426923432E-2"/>
      </top>
      <bottom style="thin">
        <color theme="0" tint="-0.34968108157597583"/>
      </bottom>
      <diagonal/>
    </border>
    <border>
      <left/>
      <right/>
      <top style="thin">
        <color theme="0" tint="-0.34968108157597583"/>
      </top>
      <bottom style="thin">
        <color theme="0" tint="-4.9684133426923432E-2"/>
      </bottom>
      <diagonal/>
    </border>
    <border>
      <left/>
      <right style="thin">
        <color theme="0" tint="-0.34968108157597583"/>
      </right>
      <top style="thin">
        <color theme="0" tint="-0.34968108157597583"/>
      </top>
      <bottom style="thin">
        <color theme="0" tint="-4.9684133426923432E-2"/>
      </bottom>
      <diagonal/>
    </border>
    <border>
      <left style="thin">
        <color theme="0" tint="-0.34968108157597583"/>
      </left>
      <right style="thin">
        <color theme="0" tint="-0.34968108157597583"/>
      </right>
      <top/>
      <bottom style="thin">
        <color theme="0" tint="-4.9684133426923432E-2"/>
      </bottom>
      <diagonal/>
    </border>
    <border>
      <left style="thin">
        <color theme="0" tint="-0.34968108157597583"/>
      </left>
      <right style="thin">
        <color theme="0" tint="-0.34968108157597583"/>
      </right>
      <top style="thin">
        <color theme="0" tint="-4.9684133426923432E-2"/>
      </top>
      <bottom style="thin">
        <color theme="0" tint="-4.9684133426923432E-2"/>
      </bottom>
      <diagonal/>
    </border>
  </borders>
  <cellStyleXfs count="6">
    <xf numFmtId="0" fontId="0" fillId="0" borderId="0"/>
    <xf numFmtId="9" fontId="7" fillId="0" borderId="0" applyFill="0" applyBorder="0" applyAlignment="0" applyProtection="0"/>
    <xf numFmtId="42" fontId="1" fillId="0" borderId="0" applyFill="0" applyBorder="0" applyAlignment="0" applyProtection="0"/>
    <xf numFmtId="43" fontId="7" fillId="0" borderId="0" applyFill="0" applyBorder="0" applyAlignment="0" applyProtection="0"/>
    <xf numFmtId="41" fontId="1" fillId="0" borderId="0" applyFill="0" applyBorder="0" applyAlignment="0" applyProtection="0"/>
    <xf numFmtId="0" fontId="5" fillId="0" borderId="0" applyNumberFormat="0" applyFill="0" applyBorder="0" applyAlignment="0" applyProtection="0"/>
  </cellStyleXfs>
  <cellXfs count="890">
    <xf numFmtId="0" fontId="0" fillId="0" borderId="0" xfId="0" applyFont="1"/>
    <xf numFmtId="0" fontId="31" fillId="0" borderId="1" xfId="0" applyFont="1" applyBorder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readingOrder="2"/>
    </xf>
    <xf numFmtId="9" fontId="14" fillId="0" borderId="1" xfId="1" applyNumberFormat="1" applyFont="1" applyBorder="1" applyAlignment="1">
      <alignment horizontal="right" vertical="center"/>
    </xf>
    <xf numFmtId="9" fontId="14" fillId="0" borderId="3" xfId="1" applyNumberFormat="1" applyFont="1" applyBorder="1" applyAlignment="1">
      <alignment horizontal="right" vertical="center"/>
    </xf>
    <xf numFmtId="0" fontId="26" fillId="2" borderId="0" xfId="0" applyFont="1" applyFill="1" applyAlignment="1">
      <alignment horizontal="right" vertical="center" wrapText="1"/>
    </xf>
    <xf numFmtId="0" fontId="31" fillId="0" borderId="1" xfId="3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31" fillId="0" borderId="4" xfId="3" applyNumberFormat="1" applyFont="1" applyBorder="1" applyAlignment="1">
      <alignment horizontal="right" vertical="center"/>
    </xf>
    <xf numFmtId="0" fontId="31" fillId="0" borderId="3" xfId="3" applyNumberFormat="1" applyFont="1" applyBorder="1" applyAlignment="1">
      <alignment horizontal="right" vertical="center"/>
    </xf>
    <xf numFmtId="3" fontId="0" fillId="0" borderId="0" xfId="0" applyNumberFormat="1" applyFont="1"/>
    <xf numFmtId="0" fontId="0" fillId="0" borderId="0" xfId="0" applyFont="1" applyAlignment="1">
      <alignment horizontal="right"/>
    </xf>
    <xf numFmtId="0" fontId="0" fillId="0" borderId="0" xfId="3" applyNumberFormat="1" applyFont="1"/>
    <xf numFmtId="166" fontId="0" fillId="0" borderId="0" xfId="3" applyNumberFormat="1" applyFont="1"/>
    <xf numFmtId="9" fontId="0" fillId="0" borderId="0" xfId="1" applyNumberFormat="1" applyFont="1"/>
    <xf numFmtId="165" fontId="0" fillId="0" borderId="0" xfId="1" applyNumberFormat="1" applyFont="1"/>
    <xf numFmtId="166" fontId="0" fillId="0" borderId="0" xfId="3" applyNumberFormat="1" applyFont="1" applyAlignment="1">
      <alignment horizontal="center"/>
    </xf>
    <xf numFmtId="0" fontId="2" fillId="0" borderId="0" xfId="3" applyNumberFormat="1" applyFont="1" applyAlignment="1">
      <alignment horizontal="right" vertical="center" wrapText="1" readingOrder="2"/>
    </xf>
    <xf numFmtId="166" fontId="0" fillId="0" borderId="0" xfId="3" applyNumberFormat="1" applyFont="1" applyAlignment="1">
      <alignment wrapText="1"/>
    </xf>
    <xf numFmtId="0" fontId="0" fillId="0" borderId="0" xfId="0" applyFont="1" applyAlignment="1">
      <alignment vertical="top"/>
    </xf>
    <xf numFmtId="0" fontId="9" fillId="0" borderId="0" xfId="0" applyFont="1" applyAlignment="1">
      <alignment vertical="center" wrapText="1" readingOrder="2"/>
    </xf>
    <xf numFmtId="0" fontId="0" fillId="0" borderId="0" xfId="0" applyFont="1" applyAlignment="1">
      <alignment vertical="center"/>
    </xf>
    <xf numFmtId="0" fontId="11" fillId="0" borderId="0" xfId="0" applyFont="1" applyAlignment="1">
      <alignment vertical="center" readingOrder="2"/>
    </xf>
    <xf numFmtId="0" fontId="12" fillId="2" borderId="0" xfId="0" applyFont="1" applyFill="1" applyAlignment="1">
      <alignment vertical="center" wrapText="1" readingOrder="2"/>
    </xf>
    <xf numFmtId="0" fontId="13" fillId="2" borderId="0" xfId="0" applyFont="1" applyFill="1" applyAlignment="1">
      <alignment vertical="center" wrapText="1" readingOrder="2"/>
    </xf>
    <xf numFmtId="0" fontId="14" fillId="0" borderId="3" xfId="0" applyFont="1" applyBorder="1" applyAlignment="1">
      <alignment vertical="center" wrapText="1" readingOrder="2"/>
    </xf>
    <xf numFmtId="0" fontId="15" fillId="0" borderId="3" xfId="5" applyFont="1" applyBorder="1" applyAlignment="1">
      <alignment vertical="center"/>
    </xf>
    <xf numFmtId="0" fontId="14" fillId="0" borderId="3" xfId="0" applyFont="1" applyBorder="1" applyAlignment="1">
      <alignment horizontal="right" vertical="center" wrapText="1" readingOrder="2"/>
    </xf>
    <xf numFmtId="0" fontId="14" fillId="0" borderId="4" xfId="0" applyFont="1" applyBorder="1" applyAlignment="1">
      <alignment vertical="center" wrapText="1" readingOrder="2"/>
    </xf>
    <xf numFmtId="0" fontId="14" fillId="0" borderId="4" xfId="0" applyFont="1" applyBorder="1" applyAlignment="1">
      <alignment horizontal="right" vertical="center" wrapText="1" readingOrder="2"/>
    </xf>
    <xf numFmtId="0" fontId="14" fillId="0" borderId="1" xfId="0" applyFont="1" applyBorder="1" applyAlignment="1">
      <alignment vertical="center" wrapText="1" readingOrder="2"/>
    </xf>
    <xf numFmtId="0" fontId="14" fillId="0" borderId="0" xfId="0" applyFont="1" applyAlignment="1">
      <alignment vertical="center" wrapText="1" readingOrder="2"/>
    </xf>
    <xf numFmtId="0" fontId="15" fillId="0" borderId="0" xfId="0" applyFont="1" applyAlignment="1">
      <alignment vertical="center"/>
    </xf>
    <xf numFmtId="0" fontId="14" fillId="0" borderId="1" xfId="0" applyFont="1" applyBorder="1" applyAlignment="1">
      <alignment horizontal="right" vertical="center" wrapText="1" readingOrder="2"/>
    </xf>
    <xf numFmtId="0" fontId="0" fillId="0" borderId="0" xfId="0" applyFont="1" applyAlignment="1">
      <alignment vertical="center" wrapText="1" readingOrder="2"/>
    </xf>
    <xf numFmtId="0" fontId="19" fillId="0" borderId="0" xfId="0" applyFont="1" applyAlignment="1">
      <alignment vertical="center"/>
    </xf>
    <xf numFmtId="0" fontId="20" fillId="2" borderId="0" xfId="0" applyFont="1" applyFill="1" applyAlignment="1">
      <alignment vertical="center" wrapText="1" readingOrder="2"/>
    </xf>
    <xf numFmtId="0" fontId="17" fillId="0" borderId="0" xfId="0" applyFont="1" applyAlignment="1">
      <alignment vertical="center" readingOrder="2"/>
    </xf>
    <xf numFmtId="0" fontId="17" fillId="0" borderId="3" xfId="0" applyFont="1" applyBorder="1" applyAlignment="1">
      <alignment vertical="center" readingOrder="2"/>
    </xf>
    <xf numFmtId="0" fontId="17" fillId="0" borderId="4" xfId="0" applyFont="1" applyBorder="1" applyAlignment="1">
      <alignment horizontal="right" vertical="center" readingOrder="2"/>
    </xf>
    <xf numFmtId="0" fontId="17" fillId="0" borderId="1" xfId="0" applyFont="1" applyBorder="1" applyAlignment="1">
      <alignment horizontal="right" vertical="center" readingOrder="2"/>
    </xf>
    <xf numFmtId="0" fontId="18" fillId="0" borderId="0" xfId="0" applyFont="1" applyAlignment="1">
      <alignment horizontal="right" vertical="center" readingOrder="2"/>
    </xf>
    <xf numFmtId="0" fontId="14" fillId="0" borderId="0" xfId="0" applyFont="1" applyAlignment="1">
      <alignment readingOrder="2"/>
    </xf>
    <xf numFmtId="0" fontId="23" fillId="0" borderId="5" xfId="0" applyFont="1" applyBorder="1" applyAlignment="1">
      <alignment vertical="center" readingOrder="2"/>
    </xf>
    <xf numFmtId="0" fontId="14" fillId="0" borderId="5" xfId="0" applyFont="1" applyBorder="1" applyAlignment="1">
      <alignment readingOrder="2"/>
    </xf>
    <xf numFmtId="0" fontId="23" fillId="0" borderId="0" xfId="0" applyFont="1" applyAlignment="1">
      <alignment vertical="center" readingOrder="2"/>
    </xf>
    <xf numFmtId="0" fontId="26" fillId="2" borderId="3" xfId="3" applyNumberFormat="1" applyFont="1" applyFill="1" applyBorder="1" applyAlignment="1">
      <alignment horizontal="right" vertical="top" wrapText="1" readingOrder="2"/>
    </xf>
    <xf numFmtId="0" fontId="26" fillId="2" borderId="6" xfId="0" applyFont="1" applyFill="1" applyBorder="1" applyAlignment="1">
      <alignment horizontal="center" vertical="center" wrapText="1" readingOrder="2"/>
    </xf>
    <xf numFmtId="0" fontId="27" fillId="0" borderId="4" xfId="3" applyNumberFormat="1" applyFont="1" applyBorder="1" applyAlignment="1">
      <alignment horizontal="right" vertical="center" wrapText="1" readingOrder="2"/>
    </xf>
    <xf numFmtId="166" fontId="14" fillId="0" borderId="4" xfId="3" applyNumberFormat="1" applyFont="1" applyBorder="1" applyAlignment="1">
      <alignment vertical="center" readingOrder="2"/>
    </xf>
    <xf numFmtId="0" fontId="27" fillId="0" borderId="1" xfId="3" applyNumberFormat="1" applyFont="1" applyBorder="1" applyAlignment="1">
      <alignment horizontal="right" vertical="center" wrapText="1" readingOrder="2"/>
    </xf>
    <xf numFmtId="166" fontId="14" fillId="0" borderId="1" xfId="3" applyNumberFormat="1" applyFont="1" applyBorder="1" applyAlignment="1">
      <alignment vertical="center" readingOrder="2"/>
    </xf>
    <xf numFmtId="0" fontId="26" fillId="2" borderId="0" xfId="3" applyNumberFormat="1" applyFont="1" applyFill="1" applyAlignment="1">
      <alignment vertical="center" wrapText="1"/>
    </xf>
    <xf numFmtId="0" fontId="27" fillId="0" borderId="0" xfId="3" applyNumberFormat="1" applyFont="1" applyAlignment="1">
      <alignment horizontal="right" vertical="center" wrapText="1" readingOrder="2"/>
    </xf>
    <xf numFmtId="0" fontId="27" fillId="0" borderId="3" xfId="3" applyNumberFormat="1" applyFont="1" applyBorder="1" applyAlignment="1">
      <alignment horizontal="right" vertical="center" wrapText="1" readingOrder="2"/>
    </xf>
    <xf numFmtId="0" fontId="29" fillId="0" borderId="0" xfId="0" applyFont="1"/>
    <xf numFmtId="0" fontId="26" fillId="2" borderId="0" xfId="3" applyNumberFormat="1" applyFont="1" applyFill="1" applyAlignment="1">
      <alignment horizontal="right" vertical="center" wrapText="1"/>
    </xf>
    <xf numFmtId="0" fontId="26" fillId="2" borderId="0" xfId="3" applyNumberFormat="1" applyFont="1" applyFill="1" applyAlignment="1">
      <alignment vertical="top" wrapText="1" readingOrder="2"/>
    </xf>
    <xf numFmtId="0" fontId="26" fillId="2" borderId="0" xfId="3" applyNumberFormat="1" applyFont="1" applyFill="1" applyAlignment="1">
      <alignment vertical="top" wrapText="1"/>
    </xf>
    <xf numFmtId="0" fontId="26" fillId="2" borderId="0" xfId="3" applyNumberFormat="1" applyFont="1" applyFill="1" applyAlignment="1">
      <alignment horizontal="right" vertical="center"/>
    </xf>
    <xf numFmtId="0" fontId="29" fillId="0" borderId="3" xfId="0" applyFont="1" applyBorder="1" applyAlignment="1">
      <alignment horizontal="right" vertical="center"/>
    </xf>
    <xf numFmtId="0" fontId="29" fillId="0" borderId="4" xfId="0" applyFont="1" applyBorder="1" applyAlignment="1">
      <alignment horizontal="right" vertical="center"/>
    </xf>
    <xf numFmtId="0" fontId="29" fillId="0" borderId="1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6" fillId="2" borderId="0" xfId="0" applyFont="1" applyFill="1" applyAlignment="1">
      <alignment horizontal="center" vertical="center" wrapText="1" readingOrder="2"/>
    </xf>
    <xf numFmtId="0" fontId="26" fillId="2" borderId="0" xfId="3" applyNumberFormat="1" applyFont="1" applyFill="1" applyAlignment="1">
      <alignment horizontal="center" vertical="center"/>
    </xf>
    <xf numFmtId="9" fontId="29" fillId="0" borderId="4" xfId="1" applyNumberFormat="1" applyFont="1" applyBorder="1" applyAlignment="1">
      <alignment horizontal="right" vertical="center"/>
    </xf>
    <xf numFmtId="0" fontId="26" fillId="2" borderId="7" xfId="3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right" vertical="center" wrapText="1"/>
    </xf>
    <xf numFmtId="0" fontId="4" fillId="4" borderId="0" xfId="0" applyFont="1" applyFill="1" applyAlignment="1">
      <alignment horizontal="righ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0" fontId="24" fillId="0" borderId="0" xfId="3" applyNumberFormat="1" applyFont="1" applyAlignment="1">
      <alignment vertical="center" readingOrder="2"/>
    </xf>
    <xf numFmtId="0" fontId="4" fillId="0" borderId="0" xfId="0" applyFont="1" applyAlignment="1">
      <alignment horizontal="right" vertical="center"/>
    </xf>
    <xf numFmtId="166" fontId="3" fillId="0" borderId="0" xfId="3" applyNumberFormat="1" applyFont="1" applyAlignment="1">
      <alignment horizontal="right" vertical="center"/>
    </xf>
    <xf numFmtId="0" fontId="0" fillId="0" borderId="0" xfId="0" applyFont="1" applyAlignment="1">
      <alignment vertical="center" wrapText="1"/>
    </xf>
    <xf numFmtId="0" fontId="0" fillId="0" borderId="0" xfId="3" applyNumberFormat="1" applyFont="1" applyAlignment="1">
      <alignment vertical="center"/>
    </xf>
    <xf numFmtId="0" fontId="0" fillId="0" borderId="0" xfId="3" applyNumberFormat="1" applyFont="1" applyAlignment="1">
      <alignment horizontal="right" vertical="center" wrapText="1" readingOrder="2"/>
    </xf>
    <xf numFmtId="165" fontId="0" fillId="0" borderId="0" xfId="1" applyNumberFormat="1" applyFont="1" applyAlignment="1">
      <alignment vertical="center"/>
    </xf>
    <xf numFmtId="0" fontId="0" fillId="0" borderId="0" xfId="3" applyNumberFormat="1" applyFont="1" applyAlignment="1">
      <alignment vertical="center" wrapText="1"/>
    </xf>
    <xf numFmtId="166" fontId="0" fillId="0" borderId="0" xfId="3" applyNumberFormat="1" applyFont="1" applyAlignment="1">
      <alignment vertical="center"/>
    </xf>
    <xf numFmtId="0" fontId="30" fillId="2" borderId="6" xfId="0" applyFont="1" applyFill="1" applyBorder="1" applyAlignment="1">
      <alignment horizontal="center" vertical="center" wrapText="1" readingOrder="2"/>
    </xf>
    <xf numFmtId="0" fontId="26" fillId="0" borderId="6" xfId="0" applyFont="1" applyBorder="1" applyAlignment="1">
      <alignment horizontal="center" vertical="center" wrapText="1" readingOrder="2"/>
    </xf>
    <xf numFmtId="0" fontId="26" fillId="2" borderId="3" xfId="0" applyFont="1" applyFill="1" applyBorder="1" applyAlignment="1">
      <alignment vertical="top" readingOrder="2"/>
    </xf>
    <xf numFmtId="0" fontId="14" fillId="0" borderId="4" xfId="0" applyFont="1" applyBorder="1" applyAlignment="1">
      <alignment vertical="center" readingOrder="2"/>
    </xf>
    <xf numFmtId="0" fontId="14" fillId="0" borderId="1" xfId="0" applyFont="1" applyBorder="1" applyAlignment="1">
      <alignment vertical="center" readingOrder="2"/>
    </xf>
    <xf numFmtId="166" fontId="14" fillId="0" borderId="0" xfId="3" applyNumberFormat="1" applyFont="1" applyAlignment="1">
      <alignment vertical="center" readingOrder="2"/>
    </xf>
    <xf numFmtId="166" fontId="14" fillId="0" borderId="4" xfId="3" applyNumberFormat="1" applyFont="1" applyBorder="1" applyAlignment="1">
      <alignment horizontal="right" vertical="center"/>
    </xf>
    <xf numFmtId="166" fontId="14" fillId="0" borderId="1" xfId="3" applyNumberFormat="1" applyFont="1" applyBorder="1" applyAlignment="1">
      <alignment horizontal="right" vertical="center"/>
    </xf>
    <xf numFmtId="0" fontId="27" fillId="0" borderId="4" xfId="3" applyNumberFormat="1" applyFont="1" applyBorder="1" applyAlignment="1">
      <alignment vertical="center" wrapText="1" readingOrder="2"/>
    </xf>
    <xf numFmtId="0" fontId="27" fillId="0" borderId="1" xfId="3" applyNumberFormat="1" applyFont="1" applyBorder="1" applyAlignment="1">
      <alignment vertical="center" wrapText="1" readingOrder="2"/>
    </xf>
    <xf numFmtId="166" fontId="29" fillId="0" borderId="0" xfId="3" applyNumberFormat="1" applyFont="1" applyAlignment="1">
      <alignment vertical="center" wrapText="1"/>
    </xf>
    <xf numFmtId="49" fontId="29" fillId="0" borderId="0" xfId="0" applyNumberFormat="1" applyFont="1" applyAlignment="1">
      <alignment horizontal="center" vertical="center" wrapText="1" readingOrder="2"/>
    </xf>
    <xf numFmtId="0" fontId="29" fillId="0" borderId="0" xfId="0" applyFont="1" applyAlignment="1">
      <alignment horizontal="right" vertical="center" readingOrder="2"/>
    </xf>
    <xf numFmtId="166" fontId="29" fillId="0" borderId="0" xfId="3" applyNumberFormat="1" applyFont="1" applyAlignment="1">
      <alignment horizontal="center" vertical="center" readingOrder="2"/>
    </xf>
    <xf numFmtId="0" fontId="29" fillId="0" borderId="0" xfId="0" applyFont="1" applyAlignment="1">
      <alignment horizontal="right" readingOrder="2"/>
    </xf>
    <xf numFmtId="3" fontId="29" fillId="0" borderId="0" xfId="0" applyNumberFormat="1" applyFont="1" applyAlignment="1">
      <alignment horizontal="right" readingOrder="2"/>
    </xf>
    <xf numFmtId="0" fontId="29" fillId="0" borderId="0" xfId="0" applyFont="1" applyAlignment="1">
      <alignment vertical="center" wrapText="1" readingOrder="2"/>
    </xf>
    <xf numFmtId="0" fontId="29" fillId="0" borderId="0" xfId="0" applyFont="1" applyAlignment="1">
      <alignment readingOrder="2"/>
    </xf>
    <xf numFmtId="3" fontId="29" fillId="0" borderId="0" xfId="0" applyNumberFormat="1" applyFont="1" applyAlignment="1">
      <alignment readingOrder="2"/>
    </xf>
    <xf numFmtId="0" fontId="29" fillId="0" borderId="0" xfId="0" applyFont="1" applyAlignment="1">
      <alignment vertical="center" readingOrder="2"/>
    </xf>
    <xf numFmtId="0" fontId="30" fillId="2" borderId="0" xfId="0" applyFont="1" applyFill="1" applyAlignment="1">
      <alignment horizontal="center" vertical="center" readingOrder="2"/>
    </xf>
    <xf numFmtId="0" fontId="4" fillId="3" borderId="0" xfId="0" applyFont="1" applyFill="1" applyAlignment="1">
      <alignment vertical="center" readingOrder="2"/>
    </xf>
    <xf numFmtId="0" fontId="4" fillId="3" borderId="0" xfId="0" applyFont="1" applyFill="1" applyAlignment="1">
      <alignment horizontal="right" vertical="center" readingOrder="2"/>
    </xf>
    <xf numFmtId="0" fontId="4" fillId="3" borderId="0" xfId="0" applyFont="1" applyFill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29" fillId="0" borderId="0" xfId="0" applyNumberFormat="1" applyFont="1" applyAlignment="1">
      <alignment vertical="center" readingOrder="2"/>
    </xf>
    <xf numFmtId="0" fontId="29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30" fillId="2" borderId="0" xfId="0" applyFont="1" applyFill="1" applyAlignment="1">
      <alignment vertical="center" readingOrder="2"/>
    </xf>
    <xf numFmtId="0" fontId="30" fillId="2" borderId="0" xfId="0" applyFont="1" applyFill="1" applyAlignment="1">
      <alignment horizontal="right" vertical="center" readingOrder="2"/>
    </xf>
    <xf numFmtId="0" fontId="30" fillId="2" borderId="0" xfId="0" applyFont="1" applyFill="1" applyAlignment="1">
      <alignment horizontal="right" vertical="center" wrapText="1" readingOrder="2"/>
    </xf>
    <xf numFmtId="0" fontId="30" fillId="2" borderId="0" xfId="0" applyFont="1" applyFill="1" applyAlignment="1">
      <alignment horizontal="right" vertical="center"/>
    </xf>
    <xf numFmtId="0" fontId="29" fillId="0" borderId="0" xfId="0" applyFont="1" applyAlignment="1">
      <alignment horizontal="right" vertical="center" wrapText="1" readingOrder="2"/>
    </xf>
    <xf numFmtId="9" fontId="29" fillId="0" borderId="0" xfId="0" applyNumberFormat="1" applyFont="1" applyAlignment="1">
      <alignment horizontal="right" vertical="center" wrapText="1" readingOrder="2"/>
    </xf>
    <xf numFmtId="9" fontId="29" fillId="0" borderId="0" xfId="0" applyNumberFormat="1" applyFont="1" applyAlignment="1" applyProtection="1">
      <alignment horizontal="right" vertical="center" wrapText="1" readingOrder="2"/>
      <protection locked="0"/>
    </xf>
    <xf numFmtId="9" fontId="29" fillId="0" borderId="0" xfId="1" applyNumberFormat="1" applyFont="1" applyAlignment="1">
      <alignment horizontal="right" vertical="center" wrapText="1" readingOrder="2"/>
    </xf>
    <xf numFmtId="0" fontId="4" fillId="0" borderId="0" xfId="0" applyFont="1" applyAlignment="1" applyProtection="1">
      <alignment horizontal="right" vertical="center" wrapText="1" readingOrder="2"/>
      <protection locked="0"/>
    </xf>
    <xf numFmtId="9" fontId="29" fillId="0" borderId="0" xfId="0" applyNumberFormat="1" applyFont="1" applyAlignment="1" applyProtection="1">
      <alignment vertical="center" wrapText="1" readingOrder="2"/>
      <protection locked="0"/>
    </xf>
    <xf numFmtId="0" fontId="4" fillId="0" borderId="0" xfId="0" applyFont="1" applyAlignment="1">
      <alignment vertical="center" wrapText="1" readingOrder="2"/>
    </xf>
    <xf numFmtId="9" fontId="29" fillId="0" borderId="0" xfId="1" applyNumberFormat="1" applyFont="1" applyAlignment="1">
      <alignment vertical="center" wrapText="1" readingOrder="2"/>
    </xf>
    <xf numFmtId="0" fontId="0" fillId="0" borderId="0" xfId="0" applyFont="1" applyAlignment="1">
      <alignment horizontal="right" readingOrder="2"/>
    </xf>
    <xf numFmtId="0" fontId="26" fillId="2" borderId="0" xfId="0" applyFont="1" applyFill="1" applyAlignment="1">
      <alignment vertical="center"/>
    </xf>
    <xf numFmtId="0" fontId="14" fillId="0" borderId="0" xfId="0" applyFont="1"/>
    <xf numFmtId="0" fontId="31" fillId="3" borderId="0" xfId="0" applyFont="1" applyFill="1" applyAlignment="1">
      <alignment vertical="top"/>
    </xf>
    <xf numFmtId="0" fontId="26" fillId="2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right" vertical="top"/>
    </xf>
    <xf numFmtId="0" fontId="31" fillId="3" borderId="0" xfId="0" applyFont="1" applyFill="1" applyAlignment="1">
      <alignment vertical="top" wrapText="1"/>
    </xf>
    <xf numFmtId="0" fontId="14" fillId="0" borderId="3" xfId="0" applyFont="1" applyBorder="1" applyAlignment="1" applyProtection="1">
      <alignment horizontal="right" vertical="center" readingOrder="2"/>
      <protection locked="0"/>
    </xf>
    <xf numFmtId="0" fontId="14" fillId="0" borderId="3" xfId="0" applyFont="1" applyBorder="1"/>
    <xf numFmtId="0" fontId="14" fillId="0" borderId="4" xfId="0" applyFont="1" applyBorder="1" applyAlignment="1" applyProtection="1">
      <alignment horizontal="right" vertical="center" readingOrder="2"/>
      <protection locked="0"/>
    </xf>
    <xf numFmtId="0" fontId="14" fillId="0" borderId="4" xfId="0" applyFont="1" applyBorder="1"/>
    <xf numFmtId="0" fontId="14" fillId="0" borderId="4" xfId="0" applyFont="1" applyBorder="1" applyAlignment="1">
      <alignment horizontal="right" vertical="center" readingOrder="2"/>
    </xf>
    <xf numFmtId="0" fontId="14" fillId="0" borderId="1" xfId="0" applyFont="1" applyBorder="1" applyAlignment="1">
      <alignment horizontal="right" vertical="center" readingOrder="2"/>
    </xf>
    <xf numFmtId="165" fontId="14" fillId="0" borderId="1" xfId="0" applyNumberFormat="1" applyFont="1" applyBorder="1" applyAlignment="1">
      <alignment horizontal="right" vertical="center" readingOrder="2"/>
    </xf>
    <xf numFmtId="0" fontId="14" fillId="0" borderId="1" xfId="0" applyFont="1" applyBorder="1"/>
    <xf numFmtId="0" fontId="26" fillId="2" borderId="10" xfId="0" applyFont="1" applyFill="1" applyBorder="1" applyAlignment="1">
      <alignment vertical="center"/>
    </xf>
    <xf numFmtId="0" fontId="31" fillId="0" borderId="11" xfId="0" applyFont="1" applyBorder="1" applyAlignment="1">
      <alignment horizontal="right" vertical="center" wrapText="1"/>
    </xf>
    <xf numFmtId="0" fontId="31" fillId="3" borderId="8" xfId="0" applyFont="1" applyFill="1" applyBorder="1" applyAlignment="1">
      <alignment horizontal="right" vertical="top"/>
    </xf>
    <xf numFmtId="0" fontId="31" fillId="0" borderId="12" xfId="0" applyFont="1" applyBorder="1" applyAlignment="1">
      <alignment horizontal="right" vertical="center" wrapText="1"/>
    </xf>
    <xf numFmtId="165" fontId="14" fillId="0" borderId="13" xfId="0" applyNumberFormat="1" applyFont="1" applyBorder="1" applyAlignment="1">
      <alignment horizontal="right" vertical="center" readingOrder="2"/>
    </xf>
    <xf numFmtId="0" fontId="31" fillId="3" borderId="8" xfId="0" applyFont="1" applyFill="1" applyBorder="1" applyAlignment="1">
      <alignment vertical="top" wrapText="1"/>
    </xf>
    <xf numFmtId="0" fontId="14" fillId="0" borderId="14" xfId="0" applyFont="1" applyBorder="1" applyAlignment="1">
      <alignment horizontal="right" vertical="center" readingOrder="2"/>
    </xf>
    <xf numFmtId="0" fontId="14" fillId="0" borderId="3" xfId="0" applyFont="1" applyBorder="1" applyAlignment="1">
      <alignment horizontal="right" vertical="center" readingOrder="2"/>
    </xf>
    <xf numFmtId="0" fontId="14" fillId="0" borderId="15" xfId="0" applyFont="1" applyBorder="1"/>
    <xf numFmtId="0" fontId="26" fillId="2" borderId="0" xfId="0" applyFont="1" applyFill="1" applyAlignment="1">
      <alignment vertical="center" wrapText="1" readingOrder="2"/>
    </xf>
    <xf numFmtId="0" fontId="31" fillId="4" borderId="3" xfId="0" applyFont="1" applyFill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/>
    </xf>
    <xf numFmtId="9" fontId="14" fillId="0" borderId="12" xfId="1" applyNumberFormat="1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1" fillId="4" borderId="4" xfId="0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/>
    </xf>
    <xf numFmtId="9" fontId="14" fillId="0" borderId="11" xfId="1" applyNumberFormat="1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9" fontId="14" fillId="0" borderId="4" xfId="1" applyNumberFormat="1" applyFont="1" applyBorder="1" applyAlignment="1">
      <alignment horizontal="right" vertical="center"/>
    </xf>
    <xf numFmtId="0" fontId="14" fillId="0" borderId="14" xfId="0" applyFont="1" applyBorder="1" applyAlignment="1">
      <alignment horizontal="right" vertical="center"/>
    </xf>
    <xf numFmtId="0" fontId="14" fillId="0" borderId="15" xfId="0" applyFont="1" applyBorder="1" applyAlignment="1">
      <alignment vertical="center"/>
    </xf>
    <xf numFmtId="0" fontId="31" fillId="0" borderId="3" xfId="0" applyFont="1" applyBorder="1" applyAlignment="1">
      <alignment horizontal="right" vertical="center" wrapText="1"/>
    </xf>
    <xf numFmtId="0" fontId="31" fillId="0" borderId="4" xfId="0" applyFont="1" applyBorder="1" applyAlignment="1">
      <alignment horizontal="right" vertical="center" wrapText="1"/>
    </xf>
    <xf numFmtId="0" fontId="31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/>
    </xf>
    <xf numFmtId="1" fontId="14" fillId="0" borderId="13" xfId="1" applyNumberFormat="1" applyFont="1" applyBorder="1" applyAlignment="1">
      <alignment horizontal="right" vertical="center"/>
    </xf>
    <xf numFmtId="9" fontId="14" fillId="0" borderId="13" xfId="1" applyNumberFormat="1" applyFont="1" applyBorder="1" applyAlignment="1">
      <alignment horizontal="right" vertical="center"/>
    </xf>
    <xf numFmtId="0" fontId="32" fillId="2" borderId="10" xfId="0" applyFont="1" applyFill="1" applyBorder="1" applyAlignment="1">
      <alignment horizontal="right"/>
    </xf>
    <xf numFmtId="0" fontId="26" fillId="2" borderId="16" xfId="0" applyFont="1" applyFill="1" applyBorder="1" applyAlignment="1">
      <alignment horizontal="right" vertical="center"/>
    </xf>
    <xf numFmtId="0" fontId="27" fillId="3" borderId="0" xfId="0" applyFont="1" applyFill="1" applyAlignment="1">
      <alignment horizontal="right" vertical="center"/>
    </xf>
    <xf numFmtId="0" fontId="27" fillId="3" borderId="10" xfId="0" applyFont="1" applyFill="1" applyBorder="1" applyAlignment="1">
      <alignment horizontal="right" vertical="center"/>
    </xf>
    <xf numFmtId="0" fontId="14" fillId="5" borderId="3" xfId="0" applyFont="1" applyFill="1" applyBorder="1" applyAlignment="1">
      <alignment horizontal="right" vertical="center"/>
    </xf>
    <xf numFmtId="0" fontId="14" fillId="5" borderId="12" xfId="0" applyFont="1" applyFill="1" applyBorder="1" applyAlignment="1">
      <alignment horizontal="right" vertical="center"/>
    </xf>
    <xf numFmtId="0" fontId="14" fillId="5" borderId="4" xfId="0" applyFont="1" applyFill="1" applyBorder="1" applyAlignment="1">
      <alignment horizontal="right" vertical="center"/>
    </xf>
    <xf numFmtId="0" fontId="14" fillId="5" borderId="11" xfId="0" applyFont="1" applyFill="1" applyBorder="1" applyAlignment="1">
      <alignment horizontal="right" vertical="center"/>
    </xf>
    <xf numFmtId="0" fontId="31" fillId="4" borderId="1" xfId="0" applyFont="1" applyFill="1" applyBorder="1" applyAlignment="1">
      <alignment horizontal="right" vertical="center" wrapText="1"/>
    </xf>
    <xf numFmtId="0" fontId="14" fillId="5" borderId="1" xfId="0" applyFont="1" applyFill="1" applyBorder="1" applyAlignment="1">
      <alignment horizontal="right" vertical="center"/>
    </xf>
    <xf numFmtId="0" fontId="14" fillId="5" borderId="13" xfId="0" applyFont="1" applyFill="1" applyBorder="1" applyAlignment="1">
      <alignment horizontal="right" vertical="center"/>
    </xf>
    <xf numFmtId="166" fontId="14" fillId="0" borderId="3" xfId="3" applyNumberFormat="1" applyFont="1" applyBorder="1" applyAlignment="1">
      <alignment horizontal="right" vertical="center"/>
    </xf>
    <xf numFmtId="166" fontId="31" fillId="0" borderId="4" xfId="3" applyNumberFormat="1" applyFont="1" applyBorder="1" applyAlignment="1">
      <alignment horizontal="right" vertical="center"/>
    </xf>
    <xf numFmtId="165" fontId="14" fillId="0" borderId="1" xfId="1" applyNumberFormat="1" applyFont="1" applyBorder="1" applyAlignment="1">
      <alignment horizontal="right" vertical="center"/>
    </xf>
    <xf numFmtId="165" fontId="14" fillId="0" borderId="3" xfId="1" applyNumberFormat="1" applyFont="1" applyBorder="1" applyAlignment="1">
      <alignment horizontal="right" vertical="center"/>
    </xf>
    <xf numFmtId="165" fontId="14" fillId="0" borderId="4" xfId="1" applyNumberFormat="1" applyFont="1" applyBorder="1" applyAlignment="1">
      <alignment horizontal="right" vertical="center"/>
    </xf>
    <xf numFmtId="166" fontId="31" fillId="0" borderId="1" xfId="3" applyNumberFormat="1" applyFont="1" applyBorder="1" applyAlignment="1">
      <alignment horizontal="right" vertical="center"/>
    </xf>
    <xf numFmtId="165" fontId="31" fillId="0" borderId="1" xfId="1" applyNumberFormat="1" applyFont="1" applyBorder="1" applyAlignment="1">
      <alignment horizontal="right" vertical="center"/>
    </xf>
    <xf numFmtId="0" fontId="31" fillId="0" borderId="3" xfId="0" applyFont="1" applyBorder="1" applyAlignment="1">
      <alignment vertical="center"/>
    </xf>
    <xf numFmtId="166" fontId="14" fillId="0" borderId="3" xfId="3" applyNumberFormat="1" applyFont="1" applyBorder="1" applyAlignment="1">
      <alignment vertical="center"/>
    </xf>
    <xf numFmtId="165" fontId="14" fillId="0" borderId="3" xfId="1" applyNumberFormat="1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166" fontId="14" fillId="0" borderId="4" xfId="3" applyNumberFormat="1" applyFont="1" applyBorder="1" applyAlignment="1">
      <alignment vertical="center"/>
    </xf>
    <xf numFmtId="165" fontId="14" fillId="0" borderId="4" xfId="1" applyNumberFormat="1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166" fontId="31" fillId="0" borderId="1" xfId="3" applyNumberFormat="1" applyFont="1" applyBorder="1" applyAlignment="1">
      <alignment vertical="center"/>
    </xf>
    <xf numFmtId="165" fontId="31" fillId="0" borderId="1" xfId="1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31" fillId="0" borderId="3" xfId="0" applyFont="1" applyBorder="1" applyAlignment="1">
      <alignment horizontal="right" vertical="center"/>
    </xf>
    <xf numFmtId="0" fontId="31" fillId="0" borderId="4" xfId="0" applyFont="1" applyBorder="1" applyAlignment="1">
      <alignment horizontal="right" vertical="center"/>
    </xf>
    <xf numFmtId="0" fontId="14" fillId="0" borderId="3" xfId="3" applyNumberFormat="1" applyFont="1" applyBorder="1" applyAlignment="1">
      <alignment horizontal="right" vertical="center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4" xfId="3" applyNumberFormat="1" applyFont="1" applyBorder="1" applyAlignment="1">
      <alignment horizontal="right" vertical="center"/>
    </xf>
    <xf numFmtId="0" fontId="14" fillId="0" borderId="17" xfId="0" applyFont="1" applyBorder="1" applyAlignment="1">
      <alignment horizontal="right" vertical="center"/>
    </xf>
    <xf numFmtId="10" fontId="31" fillId="0" borderId="1" xfId="1" applyNumberFormat="1" applyFont="1" applyBorder="1" applyAlignment="1">
      <alignment horizontal="right" vertical="center"/>
    </xf>
    <xf numFmtId="43" fontId="14" fillId="0" borderId="3" xfId="0" applyNumberFormat="1" applyFont="1" applyBorder="1" applyAlignment="1">
      <alignment horizontal="right" vertical="center"/>
    </xf>
    <xf numFmtId="43" fontId="14" fillId="0" borderId="18" xfId="0" applyNumberFormat="1" applyFont="1" applyBorder="1" applyAlignment="1">
      <alignment horizontal="right" vertical="center"/>
    </xf>
    <xf numFmtId="2" fontId="14" fillId="0" borderId="18" xfId="1" applyNumberFormat="1" applyFont="1" applyBorder="1" applyAlignment="1">
      <alignment horizontal="right" vertical="center"/>
    </xf>
    <xf numFmtId="2" fontId="14" fillId="0" borderId="3" xfId="1" applyNumberFormat="1" applyFont="1" applyBorder="1" applyAlignment="1">
      <alignment horizontal="right" vertical="center"/>
    </xf>
    <xf numFmtId="43" fontId="14" fillId="0" borderId="4" xfId="0" applyNumberFormat="1" applyFont="1" applyBorder="1" applyAlignment="1">
      <alignment horizontal="right" vertical="center"/>
    </xf>
    <xf numFmtId="43" fontId="14" fillId="0" borderId="19" xfId="0" applyNumberFormat="1" applyFont="1" applyBorder="1" applyAlignment="1">
      <alignment horizontal="right" vertical="center"/>
    </xf>
    <xf numFmtId="2" fontId="14" fillId="0" borderId="19" xfId="1" applyNumberFormat="1" applyFont="1" applyBorder="1" applyAlignment="1">
      <alignment horizontal="right" vertical="center"/>
    </xf>
    <xf numFmtId="2" fontId="14" fillId="0" borderId="4" xfId="1" applyNumberFormat="1" applyFont="1" applyBorder="1" applyAlignment="1">
      <alignment horizontal="right" vertical="center"/>
    </xf>
    <xf numFmtId="43" fontId="14" fillId="0" borderId="1" xfId="0" applyNumberFormat="1" applyFont="1" applyBorder="1" applyAlignment="1">
      <alignment horizontal="right" vertical="center"/>
    </xf>
    <xf numFmtId="43" fontId="14" fillId="0" borderId="20" xfId="0" applyNumberFormat="1" applyFont="1" applyBorder="1" applyAlignment="1">
      <alignment horizontal="right" vertical="center"/>
    </xf>
    <xf numFmtId="2" fontId="14" fillId="0" borderId="20" xfId="1" applyNumberFormat="1" applyFont="1" applyBorder="1" applyAlignment="1">
      <alignment horizontal="right" vertical="center"/>
    </xf>
    <xf numFmtId="2" fontId="14" fillId="0" borderId="1" xfId="1" applyNumberFormat="1" applyFont="1" applyBorder="1" applyAlignment="1">
      <alignment horizontal="right" vertical="center"/>
    </xf>
    <xf numFmtId="10" fontId="14" fillId="0" borderId="1" xfId="1" applyNumberFormat="1" applyFont="1" applyBorder="1" applyAlignment="1">
      <alignment horizontal="right" vertical="center"/>
    </xf>
    <xf numFmtId="167" fontId="14" fillId="0" borderId="3" xfId="0" applyNumberFormat="1" applyFont="1" applyBorder="1" applyAlignment="1">
      <alignment horizontal="right" vertical="center"/>
    </xf>
    <xf numFmtId="167" fontId="14" fillId="0" borderId="4" xfId="0" applyNumberFormat="1" applyFont="1" applyBorder="1" applyAlignment="1">
      <alignment horizontal="right" vertical="center"/>
    </xf>
    <xf numFmtId="167" fontId="31" fillId="0" borderId="1" xfId="0" applyNumberFormat="1" applyFont="1" applyBorder="1" applyAlignment="1">
      <alignment horizontal="right" vertical="center"/>
    </xf>
    <xf numFmtId="9" fontId="31" fillId="0" borderId="1" xfId="1" applyNumberFormat="1" applyFont="1" applyBorder="1" applyAlignment="1">
      <alignment horizontal="right" vertical="center"/>
    </xf>
    <xf numFmtId="0" fontId="26" fillId="2" borderId="0" xfId="3" applyNumberFormat="1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166" fontId="14" fillId="0" borderId="3" xfId="3" applyNumberFormat="1" applyFont="1" applyBorder="1" applyAlignment="1">
      <alignment vertical="center" readingOrder="2"/>
    </xf>
    <xf numFmtId="165" fontId="14" fillId="0" borderId="3" xfId="1" applyNumberFormat="1" applyFont="1" applyBorder="1" applyAlignment="1">
      <alignment vertical="center" readingOrder="2"/>
    </xf>
    <xf numFmtId="0" fontId="14" fillId="0" borderId="3" xfId="0" applyFont="1" applyBorder="1" applyAlignment="1">
      <alignment vertical="center" readingOrder="2"/>
    </xf>
    <xf numFmtId="0" fontId="14" fillId="0" borderId="21" xfId="3" applyNumberFormat="1" applyFont="1" applyBorder="1" applyAlignment="1">
      <alignment vertical="center" readingOrder="2"/>
    </xf>
    <xf numFmtId="165" fontId="14" fillId="0" borderId="4" xfId="1" applyNumberFormat="1" applyFont="1" applyBorder="1" applyAlignment="1">
      <alignment vertical="center" readingOrder="2"/>
    </xf>
    <xf numFmtId="0" fontId="14" fillId="0" borderId="22" xfId="3" applyNumberFormat="1" applyFont="1" applyBorder="1" applyAlignment="1">
      <alignment vertical="center" readingOrder="2"/>
    </xf>
    <xf numFmtId="0" fontId="14" fillId="0" borderId="4" xfId="3" applyNumberFormat="1" applyFont="1" applyBorder="1" applyAlignment="1">
      <alignment vertical="center" readingOrder="2"/>
    </xf>
    <xf numFmtId="0" fontId="31" fillId="0" borderId="4" xfId="3" applyNumberFormat="1" applyFont="1" applyBorder="1" applyAlignment="1">
      <alignment horizontal="right" vertical="center" wrapText="1"/>
    </xf>
    <xf numFmtId="166" fontId="17" fillId="0" borderId="4" xfId="3" applyNumberFormat="1" applyFont="1" applyBorder="1" applyAlignment="1">
      <alignment vertical="center" readingOrder="2"/>
    </xf>
    <xf numFmtId="0" fontId="31" fillId="0" borderId="1" xfId="3" applyNumberFormat="1" applyFont="1" applyBorder="1" applyAlignment="1">
      <alignment horizontal="right" vertical="center" wrapText="1"/>
    </xf>
    <xf numFmtId="166" fontId="17" fillId="0" borderId="1" xfId="3" applyNumberFormat="1" applyFont="1" applyBorder="1" applyAlignment="1">
      <alignment vertical="center" readingOrder="2"/>
    </xf>
    <xf numFmtId="165" fontId="14" fillId="0" borderId="1" xfId="1" applyNumberFormat="1" applyFont="1" applyBorder="1" applyAlignment="1">
      <alignment vertical="center" readingOrder="2"/>
    </xf>
    <xf numFmtId="0" fontId="14" fillId="0" borderId="1" xfId="3" applyNumberFormat="1" applyFont="1" applyBorder="1" applyAlignment="1">
      <alignment vertical="center" readingOrder="2"/>
    </xf>
    <xf numFmtId="0" fontId="14" fillId="0" borderId="17" xfId="3" applyNumberFormat="1" applyFont="1" applyBorder="1" applyAlignment="1">
      <alignment vertical="center" readingOrder="2"/>
    </xf>
    <xf numFmtId="0" fontId="26" fillId="2" borderId="3" xfId="3" applyNumberFormat="1" applyFont="1" applyFill="1" applyBorder="1" applyAlignment="1">
      <alignment horizontal="right" vertical="center"/>
    </xf>
    <xf numFmtId="0" fontId="26" fillId="2" borderId="3" xfId="3" applyNumberFormat="1" applyFont="1" applyFill="1" applyBorder="1" applyAlignment="1">
      <alignment horizontal="right" vertical="center" wrapText="1"/>
    </xf>
    <xf numFmtId="0" fontId="26" fillId="2" borderId="3" xfId="3" applyNumberFormat="1" applyFont="1" applyFill="1" applyBorder="1" applyAlignment="1">
      <alignment horizontal="right" vertical="center" wrapText="1" readingOrder="2"/>
    </xf>
    <xf numFmtId="0" fontId="26" fillId="2" borderId="3" xfId="3" applyNumberFormat="1" applyFont="1" applyFill="1" applyBorder="1" applyAlignment="1">
      <alignment vertical="center" wrapText="1"/>
    </xf>
    <xf numFmtId="0" fontId="28" fillId="0" borderId="4" xfId="3" applyNumberFormat="1" applyFont="1" applyBorder="1" applyAlignment="1">
      <alignment horizontal="right" vertical="center" wrapText="1"/>
    </xf>
    <xf numFmtId="0" fontId="28" fillId="0" borderId="1" xfId="3" applyNumberFormat="1" applyFont="1" applyBorder="1" applyAlignment="1">
      <alignment horizontal="right" vertical="center" wrapText="1"/>
    </xf>
    <xf numFmtId="166" fontId="14" fillId="0" borderId="1" xfId="3" applyNumberFormat="1" applyFont="1" applyBorder="1" applyAlignment="1">
      <alignment vertical="center"/>
    </xf>
    <xf numFmtId="166" fontId="14" fillId="0" borderId="3" xfId="3" applyNumberFormat="1" applyFont="1" applyBorder="1" applyAlignment="1">
      <alignment horizontal="right" vertical="center" wrapText="1"/>
    </xf>
    <xf numFmtId="166" fontId="14" fillId="0" borderId="1" xfId="3" applyNumberFormat="1" applyFont="1" applyBorder="1" applyAlignment="1">
      <alignment horizontal="right" vertical="center" wrapText="1"/>
    </xf>
    <xf numFmtId="166" fontId="14" fillId="0" borderId="4" xfId="3" applyNumberFormat="1" applyFont="1" applyBorder="1" applyAlignment="1">
      <alignment horizontal="right" vertical="center" wrapText="1"/>
    </xf>
    <xf numFmtId="0" fontId="31" fillId="0" borderId="3" xfId="3" applyNumberFormat="1" applyFont="1" applyBorder="1" applyAlignment="1">
      <alignment horizontal="right" vertical="center" readingOrder="2"/>
    </xf>
    <xf numFmtId="9" fontId="14" fillId="0" borderId="3" xfId="3" applyNumberFormat="1" applyFont="1" applyBorder="1" applyAlignment="1">
      <alignment horizontal="right" vertical="center"/>
    </xf>
    <xf numFmtId="10" fontId="14" fillId="0" borderId="3" xfId="1" applyNumberFormat="1" applyFont="1" applyBorder="1" applyAlignment="1">
      <alignment horizontal="right" vertical="center" readingOrder="2"/>
    </xf>
    <xf numFmtId="0" fontId="31" fillId="0" borderId="4" xfId="3" applyNumberFormat="1" applyFont="1" applyBorder="1" applyAlignment="1">
      <alignment horizontal="right" vertical="center" readingOrder="2"/>
    </xf>
    <xf numFmtId="166" fontId="14" fillId="0" borderId="4" xfId="3" applyNumberFormat="1" applyFont="1" applyBorder="1" applyAlignment="1">
      <alignment horizontal="right" vertical="center" readingOrder="2"/>
    </xf>
    <xf numFmtId="0" fontId="31" fillId="0" borderId="1" xfId="3" applyNumberFormat="1" applyFont="1" applyBorder="1" applyAlignment="1">
      <alignment horizontal="right" vertical="center" readingOrder="2"/>
    </xf>
    <xf numFmtId="166" fontId="14" fillId="0" borderId="1" xfId="3" applyNumberFormat="1" applyFont="1" applyBorder="1" applyAlignment="1">
      <alignment horizontal="right" vertical="center" readingOrder="2"/>
    </xf>
    <xf numFmtId="0" fontId="26" fillId="2" borderId="0" xfId="3" applyNumberFormat="1" applyFont="1" applyFill="1" applyAlignment="1">
      <alignment horizontal="right" vertical="top" wrapText="1"/>
    </xf>
    <xf numFmtId="0" fontId="26" fillId="2" borderId="6" xfId="0" applyFont="1" applyFill="1" applyBorder="1" applyAlignment="1">
      <alignment horizontal="center" vertical="top" wrapText="1" readingOrder="2"/>
    </xf>
    <xf numFmtId="0" fontId="27" fillId="0" borderId="3" xfId="3" applyNumberFormat="1" applyFont="1" applyBorder="1" applyAlignment="1">
      <alignment horizontal="right" vertical="center" wrapText="1"/>
    </xf>
    <xf numFmtId="0" fontId="27" fillId="0" borderId="1" xfId="3" applyNumberFormat="1" applyFont="1" applyBorder="1" applyAlignment="1">
      <alignment horizontal="right" vertical="center" wrapText="1"/>
    </xf>
    <xf numFmtId="0" fontId="32" fillId="2" borderId="23" xfId="0" applyFont="1" applyFill="1" applyBorder="1" applyAlignment="1">
      <alignment vertical="center" wrapText="1"/>
    </xf>
    <xf numFmtId="0" fontId="26" fillId="2" borderId="23" xfId="0" applyFont="1" applyFill="1" applyBorder="1" applyAlignment="1">
      <alignment vertical="center" wrapText="1"/>
    </xf>
    <xf numFmtId="0" fontId="26" fillId="2" borderId="23" xfId="0" applyFont="1" applyFill="1" applyBorder="1" applyAlignment="1">
      <alignment vertical="center" wrapText="1" readingOrder="2"/>
    </xf>
    <xf numFmtId="0" fontId="32" fillId="2" borderId="0" xfId="0" applyFont="1" applyFill="1"/>
    <xf numFmtId="0" fontId="26" fillId="2" borderId="24" xfId="0" applyFont="1" applyFill="1" applyBorder="1" applyAlignment="1">
      <alignment horizontal="center" vertical="center" wrapText="1" readingOrder="2"/>
    </xf>
    <xf numFmtId="166" fontId="14" fillId="0" borderId="3" xfId="3" applyNumberFormat="1" applyFont="1" applyBorder="1" applyAlignment="1">
      <alignment vertical="center" wrapText="1"/>
    </xf>
    <xf numFmtId="166" fontId="14" fillId="0" borderId="4" xfId="3" applyNumberFormat="1" applyFont="1" applyBorder="1" applyAlignment="1">
      <alignment vertical="center" wrapText="1"/>
    </xf>
    <xf numFmtId="49" fontId="14" fillId="0" borderId="4" xfId="0" applyNumberFormat="1" applyFont="1" applyBorder="1" applyAlignment="1">
      <alignment vertical="center" wrapText="1" readingOrder="2"/>
    </xf>
    <xf numFmtId="166" fontId="14" fillId="0" borderId="1" xfId="3" applyNumberFormat="1" applyFont="1" applyBorder="1" applyAlignment="1">
      <alignment vertical="center" wrapText="1"/>
    </xf>
    <xf numFmtId="49" fontId="14" fillId="0" borderId="1" xfId="0" applyNumberFormat="1" applyFont="1" applyBorder="1" applyAlignment="1">
      <alignment vertical="center" wrapText="1" readingOrder="2"/>
    </xf>
    <xf numFmtId="0" fontId="32" fillId="2" borderId="0" xfId="0" applyFont="1" applyFill="1" applyAlignment="1">
      <alignment vertical="center" wrapText="1"/>
    </xf>
    <xf numFmtId="0" fontId="31" fillId="3" borderId="0" xfId="0" applyFont="1" applyFill="1" applyAlignment="1">
      <alignment horizontal="right" vertical="top" readingOrder="2"/>
    </xf>
    <xf numFmtId="0" fontId="31" fillId="3" borderId="9" xfId="0" applyFont="1" applyFill="1" applyBorder="1" applyAlignment="1">
      <alignment vertical="top"/>
    </xf>
    <xf numFmtId="49" fontId="31" fillId="3" borderId="0" xfId="0" applyNumberFormat="1" applyFont="1" applyFill="1" applyAlignment="1">
      <alignment vertical="top" wrapText="1" readingOrder="2"/>
    </xf>
    <xf numFmtId="49" fontId="31" fillId="3" borderId="0" xfId="0" applyNumberFormat="1" applyFont="1" applyFill="1" applyAlignment="1">
      <alignment horizontal="center" vertical="top" wrapText="1" readingOrder="2"/>
    </xf>
    <xf numFmtId="0" fontId="31" fillId="0" borderId="3" xfId="0" applyFont="1" applyBorder="1" applyAlignment="1">
      <alignment horizontal="right" vertical="center" readingOrder="2"/>
    </xf>
    <xf numFmtId="3" fontId="14" fillId="0" borderId="3" xfId="0" applyNumberFormat="1" applyFont="1" applyBorder="1" applyAlignment="1">
      <alignment horizontal="right" vertical="center" readingOrder="2"/>
    </xf>
    <xf numFmtId="9" fontId="14" fillId="0" borderId="12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vertical="center"/>
    </xf>
    <xf numFmtId="9" fontId="14" fillId="0" borderId="3" xfId="0" applyNumberFormat="1" applyFont="1" applyBorder="1" applyAlignment="1">
      <alignment vertical="center" wrapText="1"/>
    </xf>
    <xf numFmtId="49" fontId="14" fillId="0" borderId="3" xfId="0" applyNumberFormat="1" applyFont="1" applyBorder="1" applyAlignment="1">
      <alignment vertical="center" wrapText="1" readingOrder="2"/>
    </xf>
    <xf numFmtId="49" fontId="14" fillId="0" borderId="3" xfId="0" applyNumberFormat="1" applyFont="1" applyBorder="1" applyAlignment="1">
      <alignment horizontal="center" vertical="center" wrapText="1" readingOrder="2"/>
    </xf>
    <xf numFmtId="0" fontId="14" fillId="0" borderId="21" xfId="0" applyFont="1" applyBorder="1" applyAlignment="1">
      <alignment vertical="center"/>
    </xf>
    <xf numFmtId="0" fontId="31" fillId="0" borderId="4" xfId="0" applyFont="1" applyBorder="1" applyAlignment="1">
      <alignment horizontal="right" vertical="center" readingOrder="2"/>
    </xf>
    <xf numFmtId="165" fontId="14" fillId="0" borderId="11" xfId="0" applyNumberFormat="1" applyFont="1" applyBorder="1" applyAlignment="1">
      <alignment vertical="center"/>
    </xf>
    <xf numFmtId="0" fontId="14" fillId="0" borderId="19" xfId="0" applyFont="1" applyBorder="1" applyAlignment="1">
      <alignment horizontal="right" vertical="center" readingOrder="2"/>
    </xf>
    <xf numFmtId="165" fontId="14" fillId="0" borderId="4" xfId="0" applyNumberFormat="1" applyFont="1" applyBorder="1" applyAlignment="1">
      <alignment vertical="center"/>
    </xf>
    <xf numFmtId="49" fontId="14" fillId="0" borderId="4" xfId="0" applyNumberFormat="1" applyFont="1" applyBorder="1" applyAlignment="1">
      <alignment horizontal="center" vertical="center" wrapText="1" readingOrder="2"/>
    </xf>
    <xf numFmtId="0" fontId="14" fillId="0" borderId="22" xfId="0" applyFont="1" applyBorder="1" applyAlignment="1">
      <alignment vertical="center"/>
    </xf>
    <xf numFmtId="3" fontId="14" fillId="0" borderId="4" xfId="0" applyNumberFormat="1" applyFont="1" applyBorder="1" applyAlignment="1">
      <alignment horizontal="right" vertical="center" readingOrder="2"/>
    </xf>
    <xf numFmtId="165" fontId="14" fillId="0" borderId="11" xfId="1" applyNumberFormat="1" applyFont="1" applyBorder="1" applyAlignment="1">
      <alignment vertical="center"/>
    </xf>
    <xf numFmtId="3" fontId="14" fillId="0" borderId="19" xfId="0" applyNumberFormat="1" applyFont="1" applyBorder="1" applyAlignment="1">
      <alignment vertical="center"/>
    </xf>
    <xf numFmtId="165" fontId="14" fillId="0" borderId="4" xfId="0" applyNumberFormat="1" applyFont="1" applyBorder="1" applyAlignment="1">
      <alignment vertical="center" wrapText="1"/>
    </xf>
    <xf numFmtId="9" fontId="14" fillId="0" borderId="11" xfId="0" applyNumberFormat="1" applyFont="1" applyBorder="1" applyAlignment="1">
      <alignment vertical="center"/>
    </xf>
    <xf numFmtId="9" fontId="14" fillId="0" borderId="4" xfId="0" applyNumberFormat="1" applyFont="1" applyBorder="1" applyAlignment="1">
      <alignment vertical="center" wrapText="1"/>
    </xf>
    <xf numFmtId="0" fontId="31" fillId="0" borderId="1" xfId="0" applyFont="1" applyBorder="1" applyAlignment="1">
      <alignment horizontal="right" vertical="center" readingOrder="2"/>
    </xf>
    <xf numFmtId="49" fontId="14" fillId="0" borderId="1" xfId="0" applyNumberFormat="1" applyFont="1" applyBorder="1" applyAlignment="1">
      <alignment horizontal="center" vertical="center" wrapText="1" readingOrder="2"/>
    </xf>
    <xf numFmtId="0" fontId="14" fillId="0" borderId="17" xfId="0" applyFont="1" applyBorder="1" applyAlignment="1">
      <alignment vertical="center"/>
    </xf>
    <xf numFmtId="0" fontId="26" fillId="2" borderId="3" xfId="0" applyFont="1" applyFill="1" applyBorder="1" applyAlignment="1">
      <alignment vertical="center" wrapText="1"/>
    </xf>
    <xf numFmtId="0" fontId="32" fillId="2" borderId="3" xfId="0" applyFont="1" applyFill="1" applyBorder="1"/>
    <xf numFmtId="0" fontId="31" fillId="3" borderId="4" xfId="0" applyFont="1" applyFill="1" applyBorder="1" applyAlignment="1">
      <alignment vertical="center"/>
    </xf>
    <xf numFmtId="0" fontId="31" fillId="3" borderId="11" xfId="0" applyFont="1" applyFill="1" applyBorder="1" applyAlignment="1">
      <alignment vertical="center"/>
    </xf>
    <xf numFmtId="0" fontId="31" fillId="3" borderId="19" xfId="0" applyFont="1" applyFill="1" applyBorder="1" applyAlignment="1">
      <alignment vertical="center"/>
    </xf>
    <xf numFmtId="0" fontId="14" fillId="3" borderId="4" xfId="0" applyFont="1" applyFill="1" applyBorder="1"/>
    <xf numFmtId="0" fontId="31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9" xfId="0" applyFont="1" applyBorder="1" applyAlignment="1" applyProtection="1">
      <alignment vertical="center"/>
      <protection locked="0"/>
    </xf>
    <xf numFmtId="0" fontId="14" fillId="0" borderId="11" xfId="0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31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4" fillId="0" borderId="20" xfId="0" applyFont="1" applyBorder="1" applyAlignment="1" applyProtection="1">
      <alignment vertical="center"/>
      <protection locked="0"/>
    </xf>
    <xf numFmtId="0" fontId="14" fillId="0" borderId="13" xfId="0" applyFont="1" applyBorder="1" applyAlignment="1" applyProtection="1">
      <alignment vertical="center"/>
      <protection locked="0"/>
    </xf>
    <xf numFmtId="0" fontId="14" fillId="0" borderId="13" xfId="0" applyFont="1" applyBorder="1" applyAlignment="1" applyProtection="1">
      <alignment horizontal="right" vertical="center"/>
      <protection locked="0"/>
    </xf>
    <xf numFmtId="0" fontId="14" fillId="0" borderId="20" xfId="0" applyFont="1" applyBorder="1" applyAlignment="1" applyProtection="1">
      <alignment horizontal="right" vertical="center"/>
      <protection locked="0"/>
    </xf>
    <xf numFmtId="0" fontId="14" fillId="0" borderId="1" xfId="0" applyFont="1" applyBorder="1" applyAlignment="1" applyProtection="1">
      <alignment horizontal="right" vertical="center"/>
      <protection locked="0"/>
    </xf>
    <xf numFmtId="0" fontId="31" fillId="3" borderId="0" xfId="0" applyFont="1" applyFill="1" applyAlignment="1">
      <alignment horizontal="right" vertical="center" readingOrder="2"/>
    </xf>
    <xf numFmtId="0" fontId="31" fillId="3" borderId="8" xfId="0" applyFont="1" applyFill="1" applyBorder="1" applyAlignment="1">
      <alignment horizontal="right" vertical="center" readingOrder="2"/>
    </xf>
    <xf numFmtId="0" fontId="31" fillId="3" borderId="0" xfId="0" applyFont="1" applyFill="1" applyAlignment="1">
      <alignment horizontal="right" vertical="center"/>
    </xf>
    <xf numFmtId="0" fontId="31" fillId="0" borderId="3" xfId="0" applyFont="1" applyBorder="1" applyAlignment="1">
      <alignment vertical="center" readingOrder="2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12" xfId="0" applyNumberFormat="1" applyFont="1" applyBorder="1" applyAlignment="1">
      <alignment vertical="center" readingOrder="2"/>
    </xf>
    <xf numFmtId="3" fontId="14" fillId="0" borderId="3" xfId="0" applyNumberFormat="1" applyFont="1" applyBorder="1" applyAlignment="1" applyProtection="1">
      <alignment vertical="center" readingOrder="2"/>
      <protection locked="0"/>
    </xf>
    <xf numFmtId="3" fontId="14" fillId="0" borderId="3" xfId="0" applyNumberFormat="1" applyFont="1" applyBorder="1" applyAlignment="1">
      <alignment vertical="center" readingOrder="2"/>
    </xf>
    <xf numFmtId="0" fontId="31" fillId="0" borderId="4" xfId="0" applyFont="1" applyBorder="1" applyAlignment="1">
      <alignment vertical="center" readingOrder="2"/>
    </xf>
    <xf numFmtId="3" fontId="14" fillId="0" borderId="4" xfId="0" applyNumberFormat="1" applyFont="1" applyBorder="1" applyAlignment="1" applyProtection="1">
      <alignment vertical="center"/>
      <protection locked="0"/>
    </xf>
    <xf numFmtId="3" fontId="14" fillId="0" borderId="11" xfId="0" applyNumberFormat="1" applyFont="1" applyBorder="1" applyAlignment="1">
      <alignment vertical="center" readingOrder="2"/>
    </xf>
    <xf numFmtId="3" fontId="14" fillId="0" borderId="4" xfId="0" applyNumberFormat="1" applyFont="1" applyBorder="1" applyAlignment="1" applyProtection="1">
      <alignment vertical="center" readingOrder="2"/>
      <protection locked="0"/>
    </xf>
    <xf numFmtId="3" fontId="14" fillId="0" borderId="4" xfId="0" applyNumberFormat="1" applyFont="1" applyBorder="1" applyAlignment="1">
      <alignment vertical="center" readingOrder="2"/>
    </xf>
    <xf numFmtId="0" fontId="31" fillId="0" borderId="1" xfId="0" applyFont="1" applyBorder="1" applyAlignment="1">
      <alignment vertical="center" readingOrder="2"/>
    </xf>
    <xf numFmtId="3" fontId="14" fillId="0" borderId="1" xfId="0" applyNumberFormat="1" applyFont="1" applyBorder="1" applyAlignment="1">
      <alignment vertical="center" readingOrder="2"/>
    </xf>
    <xf numFmtId="3" fontId="14" fillId="0" borderId="13" xfId="0" applyNumberFormat="1" applyFont="1" applyBorder="1" applyAlignment="1">
      <alignment vertical="center" readingOrder="2"/>
    </xf>
    <xf numFmtId="3" fontId="14" fillId="0" borderId="3" xfId="0" applyNumberFormat="1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2" borderId="0" xfId="0" applyFont="1" applyFill="1" applyAlignment="1">
      <alignment vertical="center" readingOrder="2"/>
    </xf>
    <xf numFmtId="0" fontId="14" fillId="3" borderId="0" xfId="0" applyFont="1" applyFill="1" applyAlignment="1">
      <alignment vertical="center" readingOrder="2"/>
    </xf>
    <xf numFmtId="0" fontId="31" fillId="3" borderId="0" xfId="0" applyFont="1" applyFill="1" applyAlignment="1">
      <alignment vertical="center" readingOrder="2"/>
    </xf>
    <xf numFmtId="0" fontId="31" fillId="3" borderId="8" xfId="0" applyFont="1" applyFill="1" applyBorder="1" applyAlignment="1">
      <alignment vertical="center" readingOrder="2"/>
    </xf>
    <xf numFmtId="0" fontId="14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/>
    </xf>
    <xf numFmtId="0" fontId="14" fillId="0" borderId="0" xfId="0" applyFont="1" applyAlignment="1">
      <alignment vertical="center" wrapText="1"/>
    </xf>
    <xf numFmtId="3" fontId="14" fillId="0" borderId="3" xfId="0" applyNumberFormat="1" applyFont="1" applyBorder="1" applyAlignment="1" applyProtection="1">
      <alignment horizontal="right" vertical="center" readingOrder="2"/>
      <protection locked="0"/>
    </xf>
    <xf numFmtId="3" fontId="14" fillId="0" borderId="4" xfId="0" applyNumberFormat="1" applyFont="1" applyBorder="1" applyAlignment="1" applyProtection="1">
      <alignment horizontal="right" vertical="center" readingOrder="2"/>
      <protection locked="0"/>
    </xf>
    <xf numFmtId="3" fontId="14" fillId="0" borderId="4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 readingOrder="2"/>
    </xf>
    <xf numFmtId="0" fontId="31" fillId="3" borderId="0" xfId="0" applyFont="1" applyFill="1" applyAlignment="1">
      <alignment vertical="center"/>
    </xf>
    <xf numFmtId="0" fontId="31" fillId="3" borderId="0" xfId="0" applyFont="1" applyFill="1" applyAlignment="1">
      <alignment vertical="center" wrapText="1"/>
    </xf>
    <xf numFmtId="0" fontId="31" fillId="3" borderId="0" xfId="0" applyFont="1" applyFill="1" applyAlignment="1">
      <alignment horizontal="right" vertical="center" wrapText="1"/>
    </xf>
    <xf numFmtId="0" fontId="31" fillId="3" borderId="8" xfId="0" applyFont="1" applyFill="1" applyBorder="1" applyAlignment="1">
      <alignment horizontal="right" vertical="center" wrapText="1"/>
    </xf>
    <xf numFmtId="0" fontId="0" fillId="3" borderId="0" xfId="0" applyFont="1" applyFill="1"/>
    <xf numFmtId="166" fontId="31" fillId="0" borderId="3" xfId="3" applyNumberFormat="1" applyFont="1" applyBorder="1" applyAlignment="1">
      <alignment horizontal="right" vertical="center" wrapText="1"/>
    </xf>
    <xf numFmtId="166" fontId="14" fillId="0" borderId="12" xfId="3" applyNumberFormat="1" applyFont="1" applyBorder="1" applyAlignment="1">
      <alignment vertical="center" wrapText="1"/>
    </xf>
    <xf numFmtId="9" fontId="31" fillId="0" borderId="4" xfId="1" applyNumberFormat="1" applyFont="1" applyBorder="1" applyAlignment="1">
      <alignment horizontal="right" vertical="center" wrapText="1"/>
    </xf>
    <xf numFmtId="9" fontId="14" fillId="0" borderId="4" xfId="1" applyNumberFormat="1" applyFont="1" applyBorder="1" applyAlignment="1">
      <alignment vertical="center" wrapText="1"/>
    </xf>
    <xf numFmtId="9" fontId="14" fillId="0" borderId="11" xfId="1" applyNumberFormat="1" applyFont="1" applyBorder="1" applyAlignment="1">
      <alignment vertical="center" wrapText="1"/>
    </xf>
    <xf numFmtId="166" fontId="31" fillId="0" borderId="4" xfId="3" applyNumberFormat="1" applyFont="1" applyBorder="1" applyAlignment="1">
      <alignment horizontal="right" vertical="center" wrapText="1"/>
    </xf>
    <xf numFmtId="166" fontId="14" fillId="0" borderId="11" xfId="3" applyNumberFormat="1" applyFont="1" applyBorder="1" applyAlignment="1">
      <alignment vertical="center" wrapText="1"/>
    </xf>
    <xf numFmtId="9" fontId="31" fillId="0" borderId="1" xfId="1" applyNumberFormat="1" applyFont="1" applyBorder="1" applyAlignment="1">
      <alignment horizontal="right" vertical="center" wrapText="1"/>
    </xf>
    <xf numFmtId="0" fontId="26" fillId="2" borderId="0" xfId="0" applyFont="1" applyFill="1"/>
    <xf numFmtId="0" fontId="14" fillId="3" borderId="0" xfId="0" applyFont="1" applyFill="1"/>
    <xf numFmtId="9" fontId="14" fillId="0" borderId="4" xfId="1" applyNumberFormat="1" applyFont="1" applyBorder="1" applyAlignment="1"/>
    <xf numFmtId="9" fontId="14" fillId="0" borderId="1" xfId="1" applyNumberFormat="1" applyFont="1" applyBorder="1" applyAlignment="1">
      <alignment horizontal="right"/>
    </xf>
    <xf numFmtId="0" fontId="14" fillId="3" borderId="0" xfId="0" applyFont="1" applyFill="1" applyAlignment="1">
      <alignment horizontal="right" vertical="center" wrapText="1"/>
    </xf>
    <xf numFmtId="0" fontId="31" fillId="3" borderId="0" xfId="0" applyFont="1" applyFill="1" applyAlignment="1">
      <alignment horizontal="right" vertical="center" wrapText="1" readingOrder="2"/>
    </xf>
    <xf numFmtId="0" fontId="31" fillId="3" borderId="8" xfId="0" applyFont="1" applyFill="1" applyBorder="1" applyAlignment="1">
      <alignment horizontal="right" vertical="center" wrapText="1" readingOrder="2"/>
    </xf>
    <xf numFmtId="0" fontId="31" fillId="3" borderId="10" xfId="0" applyFont="1" applyFill="1" applyBorder="1" applyAlignment="1">
      <alignment horizontal="right" vertical="center" wrapText="1"/>
    </xf>
    <xf numFmtId="0" fontId="31" fillId="0" borderId="3" xfId="0" applyFont="1" applyBorder="1" applyAlignment="1">
      <alignment horizontal="right" vertical="center" wrapText="1" readingOrder="2"/>
    </xf>
    <xf numFmtId="0" fontId="14" fillId="0" borderId="3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3" fontId="14" fillId="0" borderId="3" xfId="0" applyNumberFormat="1" applyFont="1" applyBorder="1" applyAlignment="1" applyProtection="1">
      <alignment vertical="center" wrapText="1"/>
      <protection locked="0"/>
    </xf>
    <xf numFmtId="3" fontId="14" fillId="0" borderId="12" xfId="0" applyNumberFormat="1" applyFont="1" applyBorder="1" applyAlignment="1">
      <alignment vertical="center" wrapText="1"/>
    </xf>
    <xf numFmtId="3" fontId="14" fillId="0" borderId="3" xfId="0" applyNumberFormat="1" applyFont="1" applyBorder="1" applyAlignment="1">
      <alignment vertical="center" wrapText="1"/>
    </xf>
    <xf numFmtId="0" fontId="34" fillId="0" borderId="21" xfId="0" applyFont="1" applyBorder="1" applyAlignment="1" applyProtection="1">
      <alignment vertical="center" wrapText="1"/>
      <protection locked="0"/>
    </xf>
    <xf numFmtId="0" fontId="31" fillId="0" borderId="4" xfId="0" applyFont="1" applyBorder="1" applyAlignment="1">
      <alignment horizontal="right" vertical="center" wrapText="1" readingOrder="2"/>
    </xf>
    <xf numFmtId="10" fontId="14" fillId="0" borderId="4" xfId="1" applyNumberFormat="1" applyFont="1" applyBorder="1" applyAlignment="1">
      <alignment vertical="center" wrapText="1"/>
    </xf>
    <xf numFmtId="10" fontId="14" fillId="0" borderId="11" xfId="0" applyNumberFormat="1" applyFont="1" applyBorder="1" applyAlignment="1">
      <alignment vertical="center" wrapText="1"/>
    </xf>
    <xf numFmtId="9" fontId="14" fillId="0" borderId="11" xfId="0" applyNumberFormat="1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3" fontId="14" fillId="0" borderId="4" xfId="0" applyNumberFormat="1" applyFont="1" applyBorder="1" applyAlignment="1" applyProtection="1">
      <alignment vertical="center" wrapText="1"/>
      <protection locked="0"/>
    </xf>
    <xf numFmtId="3" fontId="14" fillId="0" borderId="11" xfId="0" applyNumberFormat="1" applyFont="1" applyBorder="1" applyAlignment="1">
      <alignment vertical="center" wrapText="1"/>
    </xf>
    <xf numFmtId="3" fontId="14" fillId="0" borderId="4" xfId="0" applyNumberFormat="1" applyFont="1" applyBorder="1" applyAlignment="1">
      <alignment vertical="center" wrapText="1"/>
    </xf>
    <xf numFmtId="0" fontId="14" fillId="0" borderId="22" xfId="0" applyFont="1" applyBorder="1" applyAlignment="1" applyProtection="1">
      <alignment vertical="center" wrapText="1"/>
      <protection locked="0"/>
    </xf>
    <xf numFmtId="3" fontId="14" fillId="0" borderId="22" xfId="0" applyNumberFormat="1" applyFont="1" applyBorder="1" applyAlignment="1" applyProtection="1">
      <alignment vertical="center" wrapText="1"/>
      <protection locked="0"/>
    </xf>
    <xf numFmtId="3" fontId="14" fillId="0" borderId="11" xfId="0" applyNumberFormat="1" applyFont="1" applyBorder="1" applyAlignment="1" applyProtection="1">
      <alignment vertical="center" wrapText="1"/>
      <protection locked="0"/>
    </xf>
    <xf numFmtId="0" fontId="34" fillId="0" borderId="22" xfId="0" applyFont="1" applyBorder="1" applyAlignment="1" applyProtection="1">
      <alignment vertical="center" wrapText="1"/>
      <protection locked="0"/>
    </xf>
    <xf numFmtId="0" fontId="31" fillId="0" borderId="1" xfId="0" applyFont="1" applyBorder="1" applyAlignment="1">
      <alignment horizontal="right" vertical="center" wrapText="1" readingOrder="2"/>
    </xf>
    <xf numFmtId="9" fontId="14" fillId="0" borderId="1" xfId="0" applyNumberFormat="1" applyFont="1" applyBorder="1" applyAlignment="1">
      <alignment vertical="center" wrapText="1"/>
    </xf>
    <xf numFmtId="9" fontId="14" fillId="0" borderId="13" xfId="0" applyNumberFormat="1" applyFont="1" applyBorder="1" applyAlignment="1">
      <alignment vertical="center" wrapText="1"/>
    </xf>
    <xf numFmtId="9" fontId="14" fillId="0" borderId="1" xfId="0" applyNumberFormat="1" applyFont="1" applyBorder="1" applyAlignment="1" applyProtection="1">
      <alignment vertical="center" wrapText="1"/>
      <protection locked="0"/>
    </xf>
    <xf numFmtId="9" fontId="14" fillId="0" borderId="13" xfId="0" applyNumberFormat="1" applyFont="1" applyBorder="1" applyAlignment="1" applyProtection="1">
      <alignment vertical="center" wrapText="1"/>
      <protection locked="0"/>
    </xf>
    <xf numFmtId="9" fontId="14" fillId="0" borderId="1" xfId="1" applyNumberFormat="1" applyFont="1" applyBorder="1" applyAlignment="1">
      <alignment vertical="center" wrapText="1"/>
    </xf>
    <xf numFmtId="9" fontId="14" fillId="0" borderId="13" xfId="1" applyNumberFormat="1" applyFont="1" applyBorder="1" applyAlignment="1">
      <alignment vertical="center" wrapText="1"/>
    </xf>
    <xf numFmtId="0" fontId="14" fillId="0" borderId="17" xfId="0" applyFont="1" applyBorder="1" applyAlignment="1" applyProtection="1">
      <alignment vertical="center" wrapText="1"/>
      <protection locked="0"/>
    </xf>
    <xf numFmtId="0" fontId="32" fillId="2" borderId="0" xfId="0" applyFont="1" applyFill="1" applyAlignment="1">
      <alignment horizontal="center"/>
    </xf>
    <xf numFmtId="0" fontId="14" fillId="3" borderId="0" xfId="0" applyFont="1" applyFill="1" applyAlignment="1">
      <alignment horizontal="right" vertical="center" wrapText="1" readingOrder="2"/>
    </xf>
    <xf numFmtId="0" fontId="14" fillId="3" borderId="8" xfId="0" applyFont="1" applyFill="1" applyBorder="1" applyAlignment="1">
      <alignment horizontal="right" vertical="center" wrapText="1" readingOrder="2"/>
    </xf>
    <xf numFmtId="0" fontId="31" fillId="0" borderId="3" xfId="0" applyFont="1" applyBorder="1" applyAlignment="1">
      <alignment vertical="center" wrapText="1" readingOrder="2"/>
    </xf>
    <xf numFmtId="3" fontId="14" fillId="0" borderId="3" xfId="0" applyNumberFormat="1" applyFont="1" applyBorder="1" applyAlignment="1" applyProtection="1">
      <alignment vertical="center" wrapText="1" readingOrder="2"/>
      <protection locked="0"/>
    </xf>
    <xf numFmtId="3" fontId="14" fillId="0" borderId="12" xfId="0" applyNumberFormat="1" applyFont="1" applyBorder="1" applyAlignment="1">
      <alignment vertical="center" wrapText="1" readingOrder="2"/>
    </xf>
    <xf numFmtId="3" fontId="14" fillId="0" borderId="3" xfId="0" applyNumberFormat="1" applyFont="1" applyBorder="1" applyAlignment="1">
      <alignment vertical="center" wrapText="1" readingOrder="2"/>
    </xf>
    <xf numFmtId="0" fontId="0" fillId="0" borderId="21" xfId="0" applyFont="1" applyBorder="1"/>
    <xf numFmtId="0" fontId="31" fillId="0" borderId="4" xfId="0" applyFont="1" applyBorder="1" applyAlignment="1">
      <alignment vertical="center" wrapText="1" readingOrder="2"/>
    </xf>
    <xf numFmtId="9" fontId="14" fillId="0" borderId="4" xfId="0" applyNumberFormat="1" applyFont="1" applyBorder="1" applyAlignment="1">
      <alignment vertical="center" wrapText="1" readingOrder="2"/>
    </xf>
    <xf numFmtId="9" fontId="14" fillId="0" borderId="11" xfId="0" applyNumberFormat="1" applyFont="1" applyBorder="1" applyAlignment="1">
      <alignment vertical="center" wrapText="1" readingOrder="2"/>
    </xf>
    <xf numFmtId="3" fontId="14" fillId="0" borderId="4" xfId="0" applyNumberFormat="1" applyFont="1" applyBorder="1" applyAlignment="1">
      <alignment vertical="center" wrapText="1" readingOrder="2"/>
    </xf>
    <xf numFmtId="0" fontId="0" fillId="0" borderId="22" xfId="0" applyFont="1" applyBorder="1"/>
    <xf numFmtId="3" fontId="14" fillId="0" borderId="4" xfId="0" applyNumberFormat="1" applyFont="1" applyBorder="1" applyAlignment="1" applyProtection="1">
      <alignment vertical="center" wrapText="1" readingOrder="2"/>
      <protection locked="0"/>
    </xf>
    <xf numFmtId="3" fontId="14" fillId="0" borderId="11" xfId="0" applyNumberFormat="1" applyFont="1" applyBorder="1" applyAlignment="1" applyProtection="1">
      <alignment vertical="center" wrapText="1" readingOrder="2"/>
      <protection locked="0"/>
    </xf>
    <xf numFmtId="3" fontId="14" fillId="0" borderId="11" xfId="0" applyNumberFormat="1" applyFont="1" applyBorder="1" applyAlignment="1">
      <alignment vertical="center" wrapText="1" readingOrder="2"/>
    </xf>
    <xf numFmtId="9" fontId="14" fillId="0" borderId="4" xfId="1" applyNumberFormat="1" applyFont="1" applyBorder="1" applyAlignment="1">
      <alignment vertical="center" wrapText="1" readingOrder="2"/>
    </xf>
    <xf numFmtId="9" fontId="14" fillId="0" borderId="11" xfId="1" applyNumberFormat="1" applyFont="1" applyBorder="1" applyAlignment="1">
      <alignment vertical="center" wrapText="1" readingOrder="2"/>
    </xf>
    <xf numFmtId="0" fontId="31" fillId="0" borderId="1" xfId="0" applyFont="1" applyBorder="1" applyAlignment="1">
      <alignment vertical="center" wrapText="1" readingOrder="2"/>
    </xf>
    <xf numFmtId="9" fontId="14" fillId="0" borderId="1" xfId="0" applyNumberFormat="1" applyFont="1" applyBorder="1" applyAlignment="1" applyProtection="1">
      <alignment vertical="center" wrapText="1" readingOrder="2"/>
      <protection locked="0"/>
    </xf>
    <xf numFmtId="9" fontId="14" fillId="0" borderId="13" xfId="0" applyNumberFormat="1" applyFont="1" applyBorder="1" applyAlignment="1" applyProtection="1">
      <alignment vertical="center" wrapText="1" readingOrder="2"/>
      <protection locked="0"/>
    </xf>
    <xf numFmtId="9" fontId="14" fillId="0" borderId="1" xfId="1" applyNumberFormat="1" applyFont="1" applyBorder="1" applyAlignment="1">
      <alignment vertical="center" wrapText="1" readingOrder="2"/>
    </xf>
    <xf numFmtId="0" fontId="0" fillId="0" borderId="17" xfId="0" applyFont="1" applyBorder="1"/>
    <xf numFmtId="0" fontId="26" fillId="2" borderId="0" xfId="0" applyFont="1" applyFill="1" applyAlignment="1">
      <alignment horizontal="right" vertical="center" wrapText="1" readingOrder="2"/>
    </xf>
    <xf numFmtId="0" fontId="26" fillId="2" borderId="0" xfId="0" applyFont="1" applyFill="1" applyAlignment="1">
      <alignment horizontal="right"/>
    </xf>
    <xf numFmtId="0" fontId="0" fillId="3" borderId="0" xfId="0" applyFont="1" applyFill="1" applyAlignment="1">
      <alignment horizontal="right"/>
    </xf>
    <xf numFmtId="0" fontId="14" fillId="0" borderId="12" xfId="0" applyFont="1" applyBorder="1" applyAlignment="1">
      <alignment vertical="center" wrapText="1" readingOrder="2"/>
    </xf>
    <xf numFmtId="0" fontId="0" fillId="0" borderId="3" xfId="0" applyFont="1" applyBorder="1" applyAlignment="1">
      <alignment readingOrder="2"/>
    </xf>
    <xf numFmtId="0" fontId="14" fillId="0" borderId="11" xfId="0" applyFont="1" applyBorder="1" applyAlignment="1">
      <alignment vertical="center" wrapText="1" readingOrder="2"/>
    </xf>
    <xf numFmtId="0" fontId="0" fillId="0" borderId="4" xfId="0" applyFont="1" applyBorder="1" applyAlignment="1">
      <alignment readingOrder="2"/>
    </xf>
    <xf numFmtId="3" fontId="14" fillId="5" borderId="4" xfId="0" applyNumberFormat="1" applyFont="1" applyFill="1" applyBorder="1" applyAlignment="1" applyProtection="1">
      <alignment vertical="center" wrapText="1" readingOrder="2"/>
      <protection locked="0"/>
    </xf>
    <xf numFmtId="3" fontId="14" fillId="5" borderId="11" xfId="0" applyNumberFormat="1" applyFont="1" applyFill="1" applyBorder="1" applyAlignment="1">
      <alignment vertical="center" wrapText="1" readingOrder="2"/>
    </xf>
    <xf numFmtId="3" fontId="14" fillId="5" borderId="11" xfId="0" applyNumberFormat="1" applyFont="1" applyFill="1" applyBorder="1" applyAlignment="1" applyProtection="1">
      <alignment vertical="center" wrapText="1" readingOrder="2"/>
      <protection locked="0"/>
    </xf>
    <xf numFmtId="0" fontId="0" fillId="0" borderId="1" xfId="0" applyFont="1" applyBorder="1" applyAlignment="1">
      <alignment readingOrder="2"/>
    </xf>
    <xf numFmtId="0" fontId="14" fillId="0" borderId="25" xfId="0" applyFont="1" applyBorder="1"/>
    <xf numFmtId="0" fontId="26" fillId="2" borderId="0" xfId="0" applyFont="1" applyFill="1" applyAlignment="1">
      <alignment vertical="center" readingOrder="2"/>
    </xf>
    <xf numFmtId="0" fontId="36" fillId="3" borderId="0" xfId="0" applyFont="1" applyFill="1" applyAlignment="1" applyProtection="1">
      <alignment vertical="top" wrapText="1" readingOrder="2"/>
      <protection locked="0"/>
    </xf>
    <xf numFmtId="0" fontId="14" fillId="5" borderId="0" xfId="0" applyFont="1" applyFill="1" applyAlignment="1">
      <alignment vertical="center"/>
    </xf>
    <xf numFmtId="0" fontId="14" fillId="5" borderId="3" xfId="0" applyFont="1" applyFill="1" applyBorder="1" applyAlignment="1">
      <alignment vertical="center"/>
    </xf>
    <xf numFmtId="0" fontId="14" fillId="5" borderId="4" xfId="0" applyFont="1" applyFill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35" fillId="0" borderId="15" xfId="0" applyFont="1" applyBorder="1" applyAlignment="1" applyProtection="1">
      <alignment vertical="center" wrapText="1" readingOrder="2"/>
      <protection locked="0"/>
    </xf>
    <xf numFmtId="0" fontId="35" fillId="0" borderId="9" xfId="0" applyFont="1" applyBorder="1" applyAlignment="1" applyProtection="1">
      <alignment vertical="center" wrapText="1" readingOrder="2"/>
      <protection locked="0"/>
    </xf>
    <xf numFmtId="0" fontId="14" fillId="0" borderId="7" xfId="0" applyFont="1" applyBorder="1" applyAlignment="1">
      <alignment vertical="center"/>
    </xf>
    <xf numFmtId="0" fontId="35" fillId="0" borderId="26" xfId="0" applyFont="1" applyBorder="1" applyAlignment="1" applyProtection="1">
      <alignment vertical="center" wrapText="1" readingOrder="2"/>
      <protection locked="0"/>
    </xf>
    <xf numFmtId="0" fontId="14" fillId="0" borderId="27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4" fillId="5" borderId="14" xfId="0" applyFont="1" applyFill="1" applyBorder="1" applyAlignment="1">
      <alignment horizontal="right" vertical="center"/>
    </xf>
    <xf numFmtId="0" fontId="32" fillId="2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right" vertical="center"/>
    </xf>
    <xf numFmtId="0" fontId="31" fillId="0" borderId="0" xfId="0" applyFont="1" applyAlignment="1">
      <alignment horizontal="right" vertical="center" wrapText="1"/>
    </xf>
    <xf numFmtId="3" fontId="14" fillId="0" borderId="1" xfId="0" applyNumberFormat="1" applyFont="1" applyBorder="1" applyAlignment="1">
      <alignment vertical="center"/>
    </xf>
    <xf numFmtId="0" fontId="32" fillId="2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right" vertical="center"/>
    </xf>
    <xf numFmtId="0" fontId="14" fillId="4" borderId="0" xfId="0" applyFont="1" applyFill="1" applyAlignment="1">
      <alignment horizontal="center" vertical="center" wrapText="1"/>
    </xf>
    <xf numFmtId="0" fontId="31" fillId="5" borderId="3" xfId="0" applyFont="1" applyFill="1" applyBorder="1" applyAlignment="1">
      <alignment horizontal="right" vertical="center" wrapText="1"/>
    </xf>
    <xf numFmtId="0" fontId="14" fillId="5" borderId="3" xfId="0" applyFont="1" applyFill="1" applyBorder="1" applyAlignment="1">
      <alignment vertical="center" wrapText="1"/>
    </xf>
    <xf numFmtId="3" fontId="14" fillId="5" borderId="3" xfId="0" applyNumberFormat="1" applyFont="1" applyFill="1" applyBorder="1" applyAlignment="1">
      <alignment vertical="center"/>
    </xf>
    <xf numFmtId="0" fontId="14" fillId="5" borderId="0" xfId="0" applyFont="1" applyFill="1"/>
    <xf numFmtId="0" fontId="14" fillId="5" borderId="7" xfId="0" applyFont="1" applyFill="1" applyBorder="1" applyAlignment="1">
      <alignment vertical="center"/>
    </xf>
    <xf numFmtId="0" fontId="31" fillId="5" borderId="4" xfId="0" applyFont="1" applyFill="1" applyBorder="1" applyAlignment="1">
      <alignment horizontal="right" vertical="center" wrapText="1"/>
    </xf>
    <xf numFmtId="0" fontId="14" fillId="5" borderId="4" xfId="0" applyFont="1" applyFill="1" applyBorder="1" applyAlignment="1">
      <alignment vertical="center" wrapText="1"/>
    </xf>
    <xf numFmtId="3" fontId="14" fillId="5" borderId="4" xfId="0" applyNumberFormat="1" applyFont="1" applyFill="1" applyBorder="1" applyAlignment="1">
      <alignment vertical="center"/>
    </xf>
    <xf numFmtId="0" fontId="31" fillId="5" borderId="1" xfId="0" applyFont="1" applyFill="1" applyBorder="1" applyAlignment="1">
      <alignment horizontal="right" vertical="center" wrapText="1"/>
    </xf>
    <xf numFmtId="0" fontId="14" fillId="5" borderId="1" xfId="0" applyFont="1" applyFill="1" applyBorder="1" applyAlignment="1">
      <alignment vertical="center" wrapText="1"/>
    </xf>
    <xf numFmtId="3" fontId="14" fillId="5" borderId="1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 applyProtection="1">
      <alignment horizontal="right" vertical="center" readingOrder="2"/>
      <protection locked="0"/>
    </xf>
    <xf numFmtId="0" fontId="31" fillId="3" borderId="7" xfId="0" applyFont="1" applyFill="1" applyBorder="1" applyAlignment="1">
      <alignment horizontal="right" vertical="center" readingOrder="2"/>
    </xf>
    <xf numFmtId="0" fontId="14" fillId="0" borderId="3" xfId="0" applyFont="1" applyBorder="1" applyAlignment="1" applyProtection="1">
      <alignment vertical="center" readingOrder="2"/>
      <protection locked="0"/>
    </xf>
    <xf numFmtId="0" fontId="14" fillId="0" borderId="4" xfId="0" applyFont="1" applyBorder="1" applyAlignment="1" applyProtection="1">
      <alignment vertical="center" readingOrder="2"/>
      <protection locked="0"/>
    </xf>
    <xf numFmtId="165" fontId="14" fillId="0" borderId="1" xfId="0" applyNumberFormat="1" applyFont="1" applyBorder="1" applyAlignment="1">
      <alignment vertical="center" wrapText="1" readingOrder="2"/>
    </xf>
    <xf numFmtId="3" fontId="14" fillId="0" borderId="1" xfId="0" applyNumberFormat="1" applyFont="1" applyBorder="1" applyAlignment="1" applyProtection="1">
      <alignment vertical="center" readingOrder="2"/>
      <protection locked="0"/>
    </xf>
    <xf numFmtId="0" fontId="26" fillId="3" borderId="0" xfId="0" applyFont="1" applyFill="1" applyAlignment="1">
      <alignment vertical="center" wrapText="1" readingOrder="2"/>
    </xf>
    <xf numFmtId="0" fontId="31" fillId="3" borderId="0" xfId="0" applyFont="1" applyFill="1" applyAlignment="1">
      <alignment vertical="center" wrapText="1" readingOrder="2"/>
    </xf>
    <xf numFmtId="0" fontId="14" fillId="5" borderId="3" xfId="0" applyFont="1" applyFill="1" applyBorder="1" applyAlignment="1" applyProtection="1">
      <alignment horizontal="right" vertical="center" readingOrder="2"/>
      <protection locked="0"/>
    </xf>
    <xf numFmtId="3" fontId="14" fillId="5" borderId="3" xfId="0" applyNumberFormat="1" applyFont="1" applyFill="1" applyBorder="1" applyAlignment="1">
      <alignment horizontal="right" vertical="center" readingOrder="2"/>
    </xf>
    <xf numFmtId="0" fontId="14" fillId="5" borderId="4" xfId="0" applyFont="1" applyFill="1" applyBorder="1" applyAlignment="1" applyProtection="1">
      <alignment horizontal="right" vertical="center" readingOrder="2"/>
      <protection locked="0"/>
    </xf>
    <xf numFmtId="3" fontId="14" fillId="5" borderId="4" xfId="0" applyNumberFormat="1" applyFont="1" applyFill="1" applyBorder="1" applyAlignment="1">
      <alignment horizontal="right" vertical="center" readingOrder="2"/>
    </xf>
    <xf numFmtId="0" fontId="31" fillId="4" borderId="0" xfId="0" applyFont="1" applyFill="1" applyAlignment="1">
      <alignment horizontal="right" vertical="center" readingOrder="2"/>
    </xf>
    <xf numFmtId="0" fontId="31" fillId="4" borderId="0" xfId="0" applyFont="1" applyFill="1" applyAlignment="1">
      <alignment vertical="center" wrapText="1"/>
    </xf>
    <xf numFmtId="0" fontId="31" fillId="3" borderId="1" xfId="0" applyFont="1" applyFill="1" applyBorder="1" applyAlignment="1">
      <alignment horizontal="right" vertical="center" readingOrder="2"/>
    </xf>
    <xf numFmtId="0" fontId="14" fillId="3" borderId="1" xfId="0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right" vertical="center" readingOrder="2"/>
    </xf>
    <xf numFmtId="0" fontId="31" fillId="4" borderId="8" xfId="0" applyFont="1" applyFill="1" applyBorder="1" applyAlignment="1">
      <alignment vertical="center" wrapText="1"/>
    </xf>
    <xf numFmtId="165" fontId="14" fillId="0" borderId="12" xfId="1" applyNumberFormat="1" applyFont="1" applyBorder="1" applyAlignment="1">
      <alignment horizontal="right" vertical="center"/>
    </xf>
    <xf numFmtId="10" fontId="14" fillId="0" borderId="11" xfId="0" applyNumberFormat="1" applyFont="1" applyBorder="1" applyAlignment="1">
      <alignment horizontal="right" vertical="center"/>
    </xf>
    <xf numFmtId="10" fontId="14" fillId="3" borderId="13" xfId="0" applyNumberFormat="1" applyFont="1" applyFill="1" applyBorder="1" applyAlignment="1">
      <alignment horizontal="right" vertical="center"/>
    </xf>
    <xf numFmtId="0" fontId="14" fillId="3" borderId="13" xfId="0" applyFont="1" applyFill="1" applyBorder="1" applyAlignment="1">
      <alignment horizontal="right" vertical="center"/>
    </xf>
    <xf numFmtId="0" fontId="31" fillId="4" borderId="2" xfId="0" applyFont="1" applyFill="1" applyBorder="1" applyAlignment="1">
      <alignment vertical="center" wrapText="1"/>
    </xf>
    <xf numFmtId="165" fontId="14" fillId="0" borderId="29" xfId="1" applyNumberFormat="1" applyFont="1" applyBorder="1" applyAlignment="1">
      <alignment horizontal="right" vertical="center"/>
    </xf>
    <xf numFmtId="10" fontId="14" fillId="0" borderId="30" xfId="0" applyNumberFormat="1" applyFont="1" applyBorder="1" applyAlignment="1">
      <alignment horizontal="right" vertical="center"/>
    </xf>
    <xf numFmtId="0" fontId="14" fillId="0" borderId="30" xfId="0" applyFont="1" applyBorder="1" applyAlignment="1">
      <alignment horizontal="right" vertical="center"/>
    </xf>
    <xf numFmtId="0" fontId="14" fillId="3" borderId="31" xfId="0" applyFont="1" applyFill="1" applyBorder="1" applyAlignment="1">
      <alignment horizontal="right" vertical="center"/>
    </xf>
    <xf numFmtId="0" fontId="14" fillId="0" borderId="29" xfId="0" applyFont="1" applyBorder="1" applyAlignment="1">
      <alignment horizontal="right" vertical="center"/>
    </xf>
    <xf numFmtId="166" fontId="14" fillId="0" borderId="0" xfId="3" applyNumberFormat="1" applyFont="1"/>
    <xf numFmtId="10" fontId="14" fillId="0" borderId="0" xfId="1" applyNumberFormat="1" applyFont="1"/>
    <xf numFmtId="0" fontId="26" fillId="2" borderId="0" xfId="0" applyFont="1" applyFill="1" applyAlignment="1">
      <alignment horizontal="right" vertical="top" wrapText="1" readingOrder="2"/>
    </xf>
    <xf numFmtId="0" fontId="27" fillId="0" borderId="0" xfId="0" applyFont="1" applyAlignment="1">
      <alignment horizontal="right" vertical="center" wrapText="1" readingOrder="2"/>
    </xf>
    <xf numFmtId="0" fontId="28" fillId="0" borderId="0" xfId="0" applyFont="1" applyAlignment="1">
      <alignment horizontal="right" vertical="center" wrapText="1" readingOrder="2"/>
    </xf>
    <xf numFmtId="0" fontId="27" fillId="0" borderId="3" xfId="0" applyFont="1" applyBorder="1" applyAlignment="1">
      <alignment horizontal="right" vertical="center" wrapText="1" readingOrder="2"/>
    </xf>
    <xf numFmtId="0" fontId="28" fillId="0" borderId="3" xfId="0" applyFont="1" applyBorder="1" applyAlignment="1">
      <alignment horizontal="right" vertical="center" wrapText="1" readingOrder="2"/>
    </xf>
    <xf numFmtId="0" fontId="27" fillId="0" borderId="4" xfId="0" applyFont="1" applyBorder="1" applyAlignment="1">
      <alignment horizontal="right" vertical="center" wrapText="1" readingOrder="2"/>
    </xf>
    <xf numFmtId="0" fontId="28" fillId="0" borderId="4" xfId="0" applyFont="1" applyBorder="1" applyAlignment="1">
      <alignment horizontal="right" vertical="center" wrapText="1" readingOrder="2"/>
    </xf>
    <xf numFmtId="0" fontId="28" fillId="0" borderId="1" xfId="0" applyFont="1" applyBorder="1" applyAlignment="1">
      <alignment horizontal="right" vertical="center" wrapText="1" readingOrder="2"/>
    </xf>
    <xf numFmtId="0" fontId="27" fillId="5" borderId="3" xfId="0" applyFont="1" applyFill="1" applyBorder="1" applyAlignment="1">
      <alignment horizontal="right" vertical="center" wrapText="1" readingOrder="2"/>
    </xf>
    <xf numFmtId="0" fontId="28" fillId="5" borderId="3" xfId="0" applyFont="1" applyFill="1" applyBorder="1" applyAlignment="1">
      <alignment horizontal="right" vertical="center" wrapText="1" readingOrder="2"/>
    </xf>
    <xf numFmtId="0" fontId="27" fillId="5" borderId="4" xfId="0" applyFont="1" applyFill="1" applyBorder="1" applyAlignment="1">
      <alignment horizontal="right" vertical="center" wrapText="1" readingOrder="2"/>
    </xf>
    <xf numFmtId="0" fontId="28" fillId="5" borderId="4" xfId="0" applyFont="1" applyFill="1" applyBorder="1" applyAlignment="1">
      <alignment horizontal="right" vertical="center" wrapText="1" readingOrder="2"/>
    </xf>
    <xf numFmtId="0" fontId="27" fillId="5" borderId="1" xfId="0" applyFont="1" applyFill="1" applyBorder="1" applyAlignment="1">
      <alignment horizontal="right" vertical="center" wrapText="1" readingOrder="2"/>
    </xf>
    <xf numFmtId="0" fontId="28" fillId="5" borderId="1" xfId="0" applyFont="1" applyFill="1" applyBorder="1" applyAlignment="1">
      <alignment horizontal="right" vertical="center" wrapText="1" readingOrder="2"/>
    </xf>
    <xf numFmtId="0" fontId="24" fillId="0" borderId="3" xfId="3" applyNumberFormat="1" applyFont="1" applyBorder="1" applyAlignment="1">
      <alignment vertical="center" readingOrder="2"/>
    </xf>
    <xf numFmtId="0" fontId="27" fillId="4" borderId="32" xfId="0" applyFont="1" applyFill="1" applyBorder="1" applyAlignment="1">
      <alignment vertical="center" wrapText="1" readingOrder="2"/>
    </xf>
    <xf numFmtId="0" fontId="24" fillId="0" borderId="32" xfId="3" applyNumberFormat="1" applyFont="1" applyBorder="1" applyAlignment="1">
      <alignment vertical="center" readingOrder="2"/>
    </xf>
    <xf numFmtId="0" fontId="27" fillId="4" borderId="33" xfId="0" applyFont="1" applyFill="1" applyBorder="1" applyAlignment="1">
      <alignment vertical="center" wrapText="1" readingOrder="2"/>
    </xf>
    <xf numFmtId="0" fontId="22" fillId="3" borderId="0" xfId="0" applyFont="1" applyFill="1" applyAlignment="1">
      <alignment vertical="center" wrapText="1" readingOrder="2"/>
    </xf>
    <xf numFmtId="0" fontId="31" fillId="3" borderId="0" xfId="0" applyFont="1" applyFill="1"/>
    <xf numFmtId="0" fontId="22" fillId="0" borderId="3" xfId="0" applyFont="1" applyBorder="1" applyAlignment="1">
      <alignment vertical="center" wrapText="1" readingOrder="2"/>
    </xf>
    <xf numFmtId="166" fontId="17" fillId="0" borderId="3" xfId="3" applyNumberFormat="1" applyFont="1" applyBorder="1" applyAlignment="1">
      <alignment vertical="center" wrapText="1"/>
    </xf>
    <xf numFmtId="43" fontId="17" fillId="0" borderId="3" xfId="3" applyNumberFormat="1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 readingOrder="2"/>
    </xf>
    <xf numFmtId="0" fontId="17" fillId="0" borderId="4" xfId="0" applyFont="1" applyBorder="1" applyAlignment="1">
      <alignment vertical="center" wrapText="1"/>
    </xf>
    <xf numFmtId="43" fontId="17" fillId="0" borderId="4" xfId="3" applyNumberFormat="1" applyFont="1" applyBorder="1" applyAlignment="1">
      <alignment vertical="center" wrapText="1"/>
    </xf>
    <xf numFmtId="43" fontId="17" fillId="0" borderId="4" xfId="3" applyNumberFormat="1" applyFont="1" applyBorder="1" applyAlignment="1">
      <alignment horizontal="right" vertical="center" wrapText="1"/>
    </xf>
    <xf numFmtId="166" fontId="17" fillId="0" borderId="4" xfId="3" applyNumberFormat="1" applyFont="1" applyBorder="1" applyAlignment="1">
      <alignment vertical="center" wrapText="1"/>
    </xf>
    <xf numFmtId="166" fontId="17" fillId="0" borderId="4" xfId="3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vertical="center" wrapText="1" readingOrder="2"/>
    </xf>
    <xf numFmtId="10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10" fontId="14" fillId="0" borderId="1" xfId="1" applyNumberFormat="1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22" fillId="3" borderId="8" xfId="0" applyFont="1" applyFill="1" applyBorder="1" applyAlignment="1">
      <alignment vertical="center" wrapText="1" readingOrder="2"/>
    </xf>
    <xf numFmtId="166" fontId="17" fillId="0" borderId="12" xfId="3" applyNumberFormat="1" applyFont="1" applyBorder="1" applyAlignment="1">
      <alignment vertical="center" wrapText="1"/>
    </xf>
    <xf numFmtId="166" fontId="14" fillId="0" borderId="11" xfId="3" applyNumberFormat="1" applyFont="1" applyBorder="1" applyAlignment="1">
      <alignment vertical="center"/>
    </xf>
    <xf numFmtId="10" fontId="14" fillId="0" borderId="13" xfId="0" applyNumberFormat="1" applyFont="1" applyBorder="1" applyAlignment="1">
      <alignment vertical="center"/>
    </xf>
    <xf numFmtId="43" fontId="17" fillId="0" borderId="11" xfId="3" applyNumberFormat="1" applyFont="1" applyBorder="1" applyAlignment="1">
      <alignment vertical="center" wrapText="1"/>
    </xf>
    <xf numFmtId="0" fontId="17" fillId="0" borderId="13" xfId="0" applyFont="1" applyBorder="1" applyAlignment="1">
      <alignment horizontal="right" vertical="center" wrapText="1"/>
    </xf>
    <xf numFmtId="43" fontId="17" fillId="0" borderId="12" xfId="3" applyNumberFormat="1" applyFont="1" applyBorder="1" applyAlignment="1">
      <alignment vertical="center" wrapText="1"/>
    </xf>
    <xf numFmtId="0" fontId="22" fillId="3" borderId="8" xfId="0" applyFont="1" applyFill="1" applyBorder="1" applyAlignment="1">
      <alignment horizontal="right" vertical="center" wrapText="1" readingOrder="2"/>
    </xf>
    <xf numFmtId="0" fontId="17" fillId="0" borderId="12" xfId="0" applyFont="1" applyBorder="1" applyAlignment="1">
      <alignment vertical="center" wrapText="1"/>
    </xf>
    <xf numFmtId="166" fontId="17" fillId="0" borderId="11" xfId="3" applyNumberFormat="1" applyFont="1" applyBorder="1" applyAlignment="1">
      <alignment vertical="center" wrapText="1"/>
    </xf>
    <xf numFmtId="0" fontId="31" fillId="3" borderId="0" xfId="0" applyFont="1" applyFill="1" applyAlignment="1">
      <alignment horizontal="right" vertical="top" wrapText="1"/>
    </xf>
    <xf numFmtId="0" fontId="31" fillId="0" borderId="0" xfId="0" applyFont="1" applyAlignment="1">
      <alignment vertical="center" wrapText="1"/>
    </xf>
    <xf numFmtId="0" fontId="31" fillId="5" borderId="3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right" vertical="center" wrapText="1" readingOrder="2"/>
    </xf>
    <xf numFmtId="0" fontId="31" fillId="3" borderId="8" xfId="0" applyFont="1" applyFill="1" applyBorder="1" applyAlignment="1">
      <alignment horizontal="right" vertical="top" wrapText="1"/>
    </xf>
    <xf numFmtId="0" fontId="14" fillId="5" borderId="12" xfId="0" applyFont="1" applyFill="1" applyBorder="1" applyAlignment="1">
      <alignment vertical="center"/>
    </xf>
    <xf numFmtId="0" fontId="14" fillId="5" borderId="13" xfId="0" applyFont="1" applyFill="1" applyBorder="1" applyAlignment="1">
      <alignment vertical="center"/>
    </xf>
    <xf numFmtId="0" fontId="26" fillId="2" borderId="0" xfId="0" applyFont="1" applyFill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5" borderId="0" xfId="0" applyFont="1" applyFill="1" applyAlignment="1">
      <alignment horizontal="right" vertical="top" wrapText="1"/>
    </xf>
    <xf numFmtId="9" fontId="14" fillId="5" borderId="0" xfId="0" applyNumberFormat="1" applyFont="1" applyFill="1" applyAlignment="1">
      <alignment horizontal="right" vertical="top" wrapText="1"/>
    </xf>
    <xf numFmtId="0" fontId="26" fillId="2" borderId="34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/>
    </xf>
    <xf numFmtId="0" fontId="31" fillId="5" borderId="0" xfId="0" applyFont="1" applyFill="1" applyAlignment="1">
      <alignment vertical="top" wrapText="1"/>
    </xf>
    <xf numFmtId="9" fontId="14" fillId="0" borderId="0" xfId="0" applyNumberFormat="1" applyFont="1" applyAlignment="1" applyProtection="1">
      <alignment horizontal="center" vertical="center"/>
      <protection locked="0"/>
    </xf>
    <xf numFmtId="9" fontId="14" fillId="5" borderId="3" xfId="0" applyNumberFormat="1" applyFont="1" applyFill="1" applyBorder="1" applyAlignment="1" applyProtection="1">
      <alignment horizontal="right" vertical="center"/>
      <protection locked="0"/>
    </xf>
    <xf numFmtId="9" fontId="14" fillId="5" borderId="4" xfId="0" applyNumberFormat="1" applyFont="1" applyFill="1" applyBorder="1" applyAlignment="1" applyProtection="1">
      <alignment horizontal="right" vertical="center"/>
      <protection locked="0"/>
    </xf>
    <xf numFmtId="9" fontId="14" fillId="5" borderId="1" xfId="0" applyNumberFormat="1" applyFont="1" applyFill="1" applyBorder="1" applyAlignment="1" applyProtection="1">
      <alignment horizontal="right" vertical="center"/>
      <protection locked="0"/>
    </xf>
    <xf numFmtId="9" fontId="17" fillId="5" borderId="3" xfId="0" applyNumberFormat="1" applyFont="1" applyFill="1" applyBorder="1" applyAlignment="1">
      <alignment horizontal="right" vertical="center" readingOrder="2"/>
    </xf>
    <xf numFmtId="9" fontId="17" fillId="5" borderId="3" xfId="0" applyNumberFormat="1" applyFont="1" applyFill="1" applyBorder="1" applyAlignment="1">
      <alignment horizontal="right" vertical="center" readingOrder="1"/>
    </xf>
    <xf numFmtId="9" fontId="17" fillId="5" borderId="4" xfId="0" applyNumberFormat="1" applyFont="1" applyFill="1" applyBorder="1" applyAlignment="1">
      <alignment horizontal="right" vertical="center" readingOrder="2"/>
    </xf>
    <xf numFmtId="9" fontId="17" fillId="5" borderId="4" xfId="0" applyNumberFormat="1" applyFont="1" applyFill="1" applyBorder="1" applyAlignment="1">
      <alignment horizontal="right" vertical="center" readingOrder="1"/>
    </xf>
    <xf numFmtId="9" fontId="14" fillId="5" borderId="11" xfId="0" applyNumberFormat="1" applyFont="1" applyFill="1" applyBorder="1" applyAlignment="1" applyProtection="1">
      <alignment horizontal="right" vertical="center"/>
      <protection locked="0"/>
    </xf>
    <xf numFmtId="9" fontId="14" fillId="5" borderId="13" xfId="0" applyNumberFormat="1" applyFont="1" applyFill="1" applyBorder="1" applyAlignment="1" applyProtection="1">
      <alignment horizontal="right" vertical="center"/>
      <protection locked="0"/>
    </xf>
    <xf numFmtId="0" fontId="31" fillId="3" borderId="8" xfId="0" applyFont="1" applyFill="1" applyBorder="1" applyAlignment="1">
      <alignment horizontal="right" vertical="center"/>
    </xf>
    <xf numFmtId="9" fontId="14" fillId="5" borderId="12" xfId="0" applyNumberFormat="1" applyFont="1" applyFill="1" applyBorder="1" applyAlignment="1" applyProtection="1">
      <alignment horizontal="right" vertical="center"/>
      <protection locked="0"/>
    </xf>
    <xf numFmtId="9" fontId="17" fillId="5" borderId="12" xfId="0" applyNumberFormat="1" applyFont="1" applyFill="1" applyBorder="1" applyAlignment="1">
      <alignment horizontal="right" vertical="center" readingOrder="2"/>
    </xf>
    <xf numFmtId="9" fontId="17" fillId="5" borderId="11" xfId="0" applyNumberFormat="1" applyFont="1" applyFill="1" applyBorder="1" applyAlignment="1">
      <alignment horizontal="right" vertical="center" readingOrder="2"/>
    </xf>
    <xf numFmtId="9" fontId="17" fillId="5" borderId="12" xfId="0" applyNumberFormat="1" applyFont="1" applyFill="1" applyBorder="1" applyAlignment="1">
      <alignment horizontal="right" vertical="center" readingOrder="1"/>
    </xf>
    <xf numFmtId="9" fontId="17" fillId="5" borderId="11" xfId="0" applyNumberFormat="1" applyFont="1" applyFill="1" applyBorder="1" applyAlignment="1">
      <alignment horizontal="right" vertical="center" readingOrder="1"/>
    </xf>
    <xf numFmtId="0" fontId="26" fillId="2" borderId="10" xfId="0" applyFont="1" applyFill="1" applyBorder="1" applyAlignment="1">
      <alignment vertical="center" wrapText="1"/>
    </xf>
    <xf numFmtId="0" fontId="31" fillId="5" borderId="12" xfId="0" applyFont="1" applyFill="1" applyBorder="1" applyAlignment="1">
      <alignment vertical="center" wrapText="1"/>
    </xf>
    <xf numFmtId="0" fontId="31" fillId="5" borderId="11" xfId="0" applyFont="1" applyFill="1" applyBorder="1" applyAlignment="1">
      <alignment vertical="center" wrapText="1"/>
    </xf>
    <xf numFmtId="0" fontId="31" fillId="5" borderId="13" xfId="0" applyFont="1" applyFill="1" applyBorder="1" applyAlignment="1">
      <alignment vertical="center" wrapText="1"/>
    </xf>
    <xf numFmtId="0" fontId="24" fillId="6" borderId="0" xfId="3" applyNumberFormat="1" applyFont="1" applyFill="1" applyAlignment="1">
      <alignment vertical="center" wrapText="1" readingOrder="2"/>
    </xf>
    <xf numFmtId="0" fontId="14" fillId="0" borderId="0" xfId="0" applyFont="1" applyAlignment="1">
      <alignment horizontal="right" wrapText="1" readingOrder="2"/>
    </xf>
    <xf numFmtId="0" fontId="14" fillId="0" borderId="0" xfId="0" applyFont="1" applyAlignment="1">
      <alignment horizontal="right" readingOrder="2"/>
    </xf>
    <xf numFmtId="10" fontId="14" fillId="0" borderId="0" xfId="0" applyNumberFormat="1" applyFont="1"/>
    <xf numFmtId="9" fontId="14" fillId="0" borderId="3" xfId="0" applyNumberFormat="1" applyFont="1" applyBorder="1" applyAlignment="1">
      <alignment vertical="center"/>
    </xf>
    <xf numFmtId="9" fontId="14" fillId="0" borderId="4" xfId="0" applyNumberFormat="1" applyFont="1" applyBorder="1" applyAlignment="1">
      <alignment vertical="center"/>
    </xf>
    <xf numFmtId="9" fontId="14" fillId="0" borderId="4" xfId="1" applyNumberFormat="1" applyFont="1" applyBorder="1" applyAlignment="1">
      <alignment vertical="center"/>
    </xf>
    <xf numFmtId="9" fontId="14" fillId="0" borderId="1" xfId="0" applyNumberFormat="1" applyFont="1" applyBorder="1" applyAlignment="1">
      <alignment vertical="center"/>
    </xf>
    <xf numFmtId="0" fontId="24" fillId="6" borderId="0" xfId="3" applyNumberFormat="1" applyFont="1" applyFill="1" applyAlignment="1">
      <alignment vertical="center" readingOrder="2"/>
    </xf>
    <xf numFmtId="9" fontId="14" fillId="0" borderId="12" xfId="1" applyNumberFormat="1" applyFont="1" applyBorder="1" applyAlignment="1">
      <alignment horizontal="right" vertical="center" readingOrder="2"/>
    </xf>
    <xf numFmtId="9" fontId="14" fillId="0" borderId="11" xfId="0" applyNumberFormat="1" applyFont="1" applyBorder="1" applyAlignment="1">
      <alignment horizontal="right" vertical="center" readingOrder="2"/>
    </xf>
    <xf numFmtId="9" fontId="14" fillId="0" borderId="13" xfId="1" applyNumberFormat="1" applyFont="1" applyBorder="1" applyAlignment="1">
      <alignment horizontal="right" vertical="center" readingOrder="2"/>
    </xf>
    <xf numFmtId="9" fontId="14" fillId="0" borderId="11" xfId="1" applyNumberFormat="1" applyFont="1" applyBorder="1" applyAlignment="1">
      <alignment vertical="center"/>
    </xf>
    <xf numFmtId="9" fontId="14" fillId="0" borderId="13" xfId="0" applyNumberFormat="1" applyFont="1" applyBorder="1" applyAlignment="1">
      <alignment vertical="center"/>
    </xf>
    <xf numFmtId="0" fontId="26" fillId="2" borderId="0" xfId="3" applyNumberFormat="1" applyFont="1" applyFill="1" applyAlignment="1">
      <alignment horizontal="right"/>
    </xf>
    <xf numFmtId="166" fontId="14" fillId="5" borderId="3" xfId="3" applyNumberFormat="1" applyFont="1" applyFill="1" applyBorder="1" applyAlignment="1">
      <alignment vertical="center"/>
    </xf>
    <xf numFmtId="166" fontId="14" fillId="5" borderId="4" xfId="3" applyNumberFormat="1" applyFont="1" applyFill="1" applyBorder="1" applyAlignment="1">
      <alignment vertical="center"/>
    </xf>
    <xf numFmtId="166" fontId="14" fillId="5" borderId="1" xfId="3" applyNumberFormat="1" applyFont="1" applyFill="1" applyBorder="1" applyAlignment="1">
      <alignment vertical="center"/>
    </xf>
    <xf numFmtId="0" fontId="31" fillId="5" borderId="3" xfId="3" applyNumberFormat="1" applyFont="1" applyFill="1" applyBorder="1" applyAlignment="1">
      <alignment vertical="center"/>
    </xf>
    <xf numFmtId="0" fontId="31" fillId="5" borderId="4" xfId="3" applyNumberFormat="1" applyFont="1" applyFill="1" applyBorder="1" applyAlignment="1">
      <alignment vertical="center"/>
    </xf>
    <xf numFmtId="0" fontId="31" fillId="5" borderId="1" xfId="3" applyNumberFormat="1" applyFont="1" applyFill="1" applyBorder="1" applyAlignment="1">
      <alignment vertical="center"/>
    </xf>
    <xf numFmtId="0" fontId="14" fillId="3" borderId="0" xfId="0" applyFont="1" applyFill="1" applyAlignment="1">
      <alignment horizontal="right" vertical="center" readingOrder="2"/>
    </xf>
    <xf numFmtId="0" fontId="31" fillId="5" borderId="3" xfId="0" applyFont="1" applyFill="1" applyBorder="1" applyAlignment="1">
      <alignment horizontal="right" vertical="center" readingOrder="2"/>
    </xf>
    <xf numFmtId="0" fontId="14" fillId="5" borderId="3" xfId="0" applyFont="1" applyFill="1" applyBorder="1" applyAlignment="1">
      <alignment horizontal="right" vertical="center" readingOrder="2"/>
    </xf>
    <xf numFmtId="165" fontId="14" fillId="5" borderId="3" xfId="1" applyNumberFormat="1" applyFont="1" applyFill="1" applyBorder="1" applyAlignment="1">
      <alignment vertical="center"/>
    </xf>
    <xf numFmtId="0" fontId="31" fillId="5" borderId="4" xfId="0" applyFont="1" applyFill="1" applyBorder="1" applyAlignment="1">
      <alignment horizontal="right" vertical="center" readingOrder="2"/>
    </xf>
    <xf numFmtId="165" fontId="14" fillId="5" borderId="4" xfId="1" applyNumberFormat="1" applyFont="1" applyFill="1" applyBorder="1" applyAlignment="1">
      <alignment vertical="center"/>
    </xf>
    <xf numFmtId="0" fontId="31" fillId="5" borderId="1" xfId="0" applyFont="1" applyFill="1" applyBorder="1" applyAlignment="1">
      <alignment horizontal="right" vertical="center" readingOrder="2"/>
    </xf>
    <xf numFmtId="0" fontId="14" fillId="5" borderId="1" xfId="0" applyFont="1" applyFill="1" applyBorder="1" applyAlignment="1">
      <alignment horizontal="right" vertical="center" readingOrder="2"/>
    </xf>
    <xf numFmtId="165" fontId="14" fillId="5" borderId="12" xfId="1" applyNumberFormat="1" applyFont="1" applyFill="1" applyBorder="1" applyAlignment="1">
      <alignment vertical="center"/>
    </xf>
    <xf numFmtId="10" fontId="14" fillId="5" borderId="11" xfId="0" applyNumberFormat="1" applyFont="1" applyFill="1" applyBorder="1" applyAlignment="1">
      <alignment vertical="center"/>
    </xf>
    <xf numFmtId="10" fontId="14" fillId="5" borderId="13" xfId="0" applyNumberFormat="1" applyFont="1" applyFill="1" applyBorder="1" applyAlignment="1">
      <alignment vertical="center"/>
    </xf>
    <xf numFmtId="165" fontId="14" fillId="5" borderId="29" xfId="1" applyNumberFormat="1" applyFont="1" applyFill="1" applyBorder="1" applyAlignment="1">
      <alignment vertical="center"/>
    </xf>
    <xf numFmtId="10" fontId="14" fillId="5" borderId="30" xfId="0" applyNumberFormat="1" applyFont="1" applyFill="1" applyBorder="1" applyAlignment="1">
      <alignment horizontal="right" vertical="center"/>
    </xf>
    <xf numFmtId="0" fontId="14" fillId="5" borderId="30" xfId="0" applyFont="1" applyFill="1" applyBorder="1" applyAlignment="1">
      <alignment horizontal="right" vertical="center"/>
    </xf>
    <xf numFmtId="0" fontId="14" fillId="5" borderId="31" xfId="0" applyFont="1" applyFill="1" applyBorder="1" applyAlignment="1">
      <alignment horizontal="right" vertical="center"/>
    </xf>
    <xf numFmtId="0" fontId="14" fillId="5" borderId="29" xfId="0" applyFont="1" applyFill="1" applyBorder="1" applyAlignment="1">
      <alignment horizontal="right" vertical="center"/>
    </xf>
    <xf numFmtId="10" fontId="14" fillId="5" borderId="30" xfId="0" applyNumberFormat="1" applyFont="1" applyFill="1" applyBorder="1" applyAlignment="1">
      <alignment vertical="center"/>
    </xf>
    <xf numFmtId="0" fontId="0" fillId="0" borderId="0" xfId="0" applyFont="1" applyAlignment="1">
      <alignment horizontal="center"/>
    </xf>
    <xf numFmtId="0" fontId="31" fillId="3" borderId="35" xfId="0" applyFont="1" applyFill="1" applyBorder="1" applyAlignment="1">
      <alignment horizontal="right" vertical="center" wrapText="1" readingOrder="2"/>
    </xf>
    <xf numFmtId="0" fontId="31" fillId="3" borderId="36" xfId="0" applyFont="1" applyFill="1" applyBorder="1" applyAlignment="1">
      <alignment horizontal="right" vertical="center" wrapText="1" readingOrder="2"/>
    </xf>
    <xf numFmtId="0" fontId="31" fillId="3" borderId="37" xfId="0" applyFont="1" applyFill="1" applyBorder="1" applyAlignment="1">
      <alignment horizontal="right" vertical="center" wrapText="1" readingOrder="2"/>
    </xf>
    <xf numFmtId="0" fontId="14" fillId="5" borderId="3" xfId="0" applyFont="1" applyFill="1" applyBorder="1" applyAlignment="1">
      <alignment horizontal="right" vertical="center" wrapText="1" readingOrder="2"/>
    </xf>
    <xf numFmtId="0" fontId="14" fillId="5" borderId="4" xfId="0" applyFont="1" applyFill="1" applyBorder="1" applyAlignment="1">
      <alignment horizontal="right" vertical="center" readingOrder="2"/>
    </xf>
    <xf numFmtId="0" fontId="14" fillId="5" borderId="4" xfId="0" applyFont="1" applyFill="1" applyBorder="1" applyAlignment="1">
      <alignment horizontal="right" vertical="center" wrapText="1" readingOrder="2"/>
    </xf>
    <xf numFmtId="0" fontId="37" fillId="5" borderId="1" xfId="5" applyFont="1" applyFill="1" applyBorder="1" applyAlignment="1">
      <alignment horizontal="right" vertical="center" wrapText="1" readingOrder="2"/>
    </xf>
    <xf numFmtId="0" fontId="14" fillId="5" borderId="3" xfId="0" applyFont="1" applyFill="1" applyBorder="1" applyAlignment="1">
      <alignment vertical="center" wrapText="1" readingOrder="2"/>
    </xf>
    <xf numFmtId="0" fontId="14" fillId="5" borderId="4" xfId="0" applyFont="1" applyFill="1" applyBorder="1" applyAlignment="1">
      <alignment vertical="center" wrapText="1" readingOrder="2"/>
    </xf>
    <xf numFmtId="0" fontId="14" fillId="5" borderId="1" xfId="0" applyFont="1" applyFill="1" applyBorder="1" applyAlignment="1">
      <alignment vertical="center" wrapText="1" readingOrder="2"/>
    </xf>
    <xf numFmtId="0" fontId="33" fillId="0" borderId="0" xfId="0" applyFont="1" applyAlignment="1">
      <alignment vertical="center" readingOrder="2"/>
    </xf>
    <xf numFmtId="0" fontId="14" fillId="0" borderId="0" xfId="0" applyFont="1" applyAlignment="1">
      <alignment vertical="center" readingOrder="2"/>
    </xf>
    <xf numFmtId="0" fontId="14" fillId="0" borderId="3" xfId="0" applyFont="1" applyBorder="1" applyAlignment="1">
      <alignment horizontal="right" vertical="top" wrapText="1"/>
    </xf>
    <xf numFmtId="0" fontId="14" fillId="0" borderId="4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right" vertical="top" wrapText="1"/>
    </xf>
    <xf numFmtId="0" fontId="31" fillId="4" borderId="35" xfId="0" applyFont="1" applyFill="1" applyBorder="1" applyAlignment="1">
      <alignment horizontal="right" vertical="top"/>
    </xf>
    <xf numFmtId="0" fontId="31" fillId="4" borderId="35" xfId="0" applyFont="1" applyFill="1" applyBorder="1" applyAlignment="1">
      <alignment horizontal="right" vertical="top" wrapText="1"/>
    </xf>
    <xf numFmtId="0" fontId="31" fillId="4" borderId="36" xfId="0" applyFont="1" applyFill="1" applyBorder="1" applyAlignment="1">
      <alignment horizontal="right" vertical="top"/>
    </xf>
    <xf numFmtId="0" fontId="31" fillId="4" borderId="36" xfId="0" applyFont="1" applyFill="1" applyBorder="1" applyAlignment="1">
      <alignment horizontal="right" vertical="top" wrapText="1"/>
    </xf>
    <xf numFmtId="0" fontId="31" fillId="4" borderId="37" xfId="0" applyFont="1" applyFill="1" applyBorder="1" applyAlignment="1">
      <alignment horizontal="right" vertical="top"/>
    </xf>
    <xf numFmtId="0" fontId="31" fillId="4" borderId="37" xfId="0" applyFont="1" applyFill="1" applyBorder="1" applyAlignment="1">
      <alignment horizontal="right" vertical="top" wrapText="1"/>
    </xf>
    <xf numFmtId="0" fontId="14" fillId="0" borderId="0" xfId="0" applyFont="1" applyAlignment="1">
      <alignment horizontal="right" vertical="center" readingOrder="2"/>
    </xf>
    <xf numFmtId="0" fontId="31" fillId="0" borderId="1" xfId="0" applyFont="1" applyBorder="1" applyAlignment="1">
      <alignment vertical="center"/>
    </xf>
    <xf numFmtId="0" fontId="38" fillId="0" borderId="0" xfId="0" applyFont="1" applyAlignment="1">
      <alignment horizontal="right" vertical="center" readingOrder="2"/>
    </xf>
    <xf numFmtId="0" fontId="38" fillId="0" borderId="0" xfId="0" applyFont="1"/>
    <xf numFmtId="0" fontId="0" fillId="7" borderId="0" xfId="0" applyFont="1" applyFill="1"/>
    <xf numFmtId="0" fontId="15" fillId="0" borderId="4" xfId="5" applyFont="1" applyBorder="1" applyAlignment="1">
      <alignment vertical="center"/>
    </xf>
    <xf numFmtId="0" fontId="15" fillId="0" borderId="1" xfId="5" applyFont="1" applyBorder="1" applyAlignment="1">
      <alignment vertical="center"/>
    </xf>
    <xf numFmtId="0" fontId="15" fillId="0" borderId="0" xfId="5" applyFont="1" applyAlignment="1">
      <alignment vertical="center"/>
    </xf>
    <xf numFmtId="0" fontId="39" fillId="0" borderId="3" xfId="5" applyFont="1" applyBorder="1" applyAlignment="1">
      <alignment vertical="center"/>
    </xf>
    <xf numFmtId="0" fontId="39" fillId="0" borderId="4" xfId="5" applyFont="1" applyBorder="1" applyAlignment="1">
      <alignment vertical="center"/>
    </xf>
    <xf numFmtId="0" fontId="39" fillId="0" borderId="1" xfId="5" applyFont="1" applyBorder="1" applyAlignment="1">
      <alignment vertical="center"/>
    </xf>
    <xf numFmtId="0" fontId="0" fillId="8" borderId="0" xfId="0" applyFont="1" applyFill="1"/>
    <xf numFmtId="0" fontId="0" fillId="9" borderId="0" xfId="0" applyFont="1" applyFill="1"/>
    <xf numFmtId="0" fontId="0" fillId="10" borderId="0" xfId="0" applyFont="1" applyFill="1"/>
    <xf numFmtId="0" fontId="0" fillId="2" borderId="0" xfId="0" applyFont="1" applyFill="1"/>
    <xf numFmtId="0" fontId="8" fillId="0" borderId="0" xfId="0" applyFont="1" applyAlignment="1">
      <alignment vertical="top" wrapText="1" readingOrder="2"/>
    </xf>
    <xf numFmtId="0" fontId="10" fillId="0" borderId="0" xfId="0" applyFont="1" applyAlignment="1">
      <alignment vertical="top" wrapText="1" readingOrder="2"/>
    </xf>
    <xf numFmtId="9" fontId="14" fillId="5" borderId="3" xfId="0" applyNumberFormat="1" applyFont="1" applyFill="1" applyBorder="1" applyAlignment="1">
      <alignment vertical="center" wrapText="1" readingOrder="2"/>
    </xf>
    <xf numFmtId="9" fontId="14" fillId="5" borderId="4" xfId="0" applyNumberFormat="1" applyFont="1" applyFill="1" applyBorder="1" applyAlignment="1">
      <alignment vertical="center" wrapText="1" readingOrder="2"/>
    </xf>
    <xf numFmtId="164" fontId="14" fillId="5" borderId="1" xfId="0" applyNumberFormat="1" applyFont="1" applyFill="1" applyBorder="1" applyAlignment="1">
      <alignment vertical="center"/>
    </xf>
    <xf numFmtId="166" fontId="14" fillId="11" borderId="1" xfId="3" applyNumberFormat="1" applyFont="1" applyFill="1" applyBorder="1" applyAlignment="1">
      <alignment horizontal="right" vertical="center"/>
    </xf>
    <xf numFmtId="0" fontId="2" fillId="0" borderId="0" xfId="0" applyFont="1"/>
    <xf numFmtId="0" fontId="40" fillId="0" borderId="0" xfId="0" applyFont="1" applyAlignment="1">
      <alignment horizontal="right" vertical="center"/>
    </xf>
    <xf numFmtId="166" fontId="0" fillId="0" borderId="0" xfId="0" applyNumberFormat="1" applyFont="1"/>
    <xf numFmtId="165" fontId="7" fillId="0" borderId="0" xfId="1" applyNumberFormat="1" applyFont="1" applyAlignment="1">
      <alignment vertical="center"/>
    </xf>
    <xf numFmtId="0" fontId="41" fillId="0" borderId="0" xfId="0" applyFont="1" applyAlignment="1">
      <alignment vertical="center" readingOrder="2"/>
    </xf>
    <xf numFmtId="0" fontId="42" fillId="0" borderId="0" xfId="0" applyFont="1"/>
    <xf numFmtId="0" fontId="43" fillId="0" borderId="0" xfId="0" applyFont="1" applyAlignment="1">
      <alignment horizontal="right" vertical="center"/>
    </xf>
    <xf numFmtId="0" fontId="43" fillId="0" borderId="0" xfId="0" applyFont="1" applyAlignment="1">
      <alignment horizontal="right" vertical="center" wrapText="1"/>
    </xf>
    <xf numFmtId="3" fontId="43" fillId="0" borderId="0" xfId="0" applyNumberFormat="1" applyFont="1" applyAlignment="1">
      <alignment horizontal="right" vertical="center"/>
    </xf>
    <xf numFmtId="166" fontId="43" fillId="0" borderId="0" xfId="0" applyNumberFormat="1" applyFont="1" applyAlignment="1">
      <alignment horizontal="right" vertical="center"/>
    </xf>
    <xf numFmtId="166" fontId="43" fillId="0" borderId="0" xfId="1" applyNumberFormat="1" applyFont="1" applyAlignment="1">
      <alignment horizontal="right" vertical="center"/>
    </xf>
    <xf numFmtId="165" fontId="44" fillId="0" borderId="0" xfId="1" applyNumberFormat="1" applyFont="1" applyAlignment="1">
      <alignment horizontal="right" vertical="center"/>
    </xf>
    <xf numFmtId="0" fontId="43" fillId="0" borderId="0" xfId="3" applyNumberFormat="1" applyFont="1" applyAlignment="1">
      <alignment horizontal="right" vertical="center"/>
    </xf>
    <xf numFmtId="166" fontId="43" fillId="0" borderId="0" xfId="3" applyNumberFormat="1" applyFont="1" applyAlignment="1">
      <alignment horizontal="right" vertical="center"/>
    </xf>
    <xf numFmtId="3" fontId="43" fillId="0" borderId="0" xfId="3" applyNumberFormat="1" applyFont="1" applyAlignment="1">
      <alignment horizontal="right" vertical="center"/>
    </xf>
    <xf numFmtId="0" fontId="44" fillId="0" borderId="0" xfId="3" applyNumberFormat="1" applyFont="1"/>
    <xf numFmtId="166" fontId="44" fillId="0" borderId="0" xfId="3" applyNumberFormat="1" applyFont="1"/>
    <xf numFmtId="0" fontId="44" fillId="0" borderId="0" xfId="3" applyNumberFormat="1" applyFont="1" applyAlignment="1">
      <alignment wrapText="1"/>
    </xf>
    <xf numFmtId="166" fontId="45" fillId="0" borderId="0" xfId="3" applyNumberFormat="1" applyFont="1" applyAlignment="1">
      <alignment horizontal="right" vertical="center"/>
    </xf>
    <xf numFmtId="0" fontId="14" fillId="0" borderId="4" xfId="3" applyNumberFormat="1" applyFont="1" applyFill="1" applyBorder="1" applyAlignment="1">
      <alignment horizontal="right" vertical="center"/>
    </xf>
    <xf numFmtId="166" fontId="14" fillId="0" borderId="4" xfId="3" applyNumberFormat="1" applyFont="1" applyFill="1" applyBorder="1" applyAlignment="1">
      <alignment horizontal="right" vertical="center"/>
    </xf>
    <xf numFmtId="0" fontId="31" fillId="0" borderId="1" xfId="0" applyFont="1" applyFill="1" applyBorder="1" applyAlignment="1">
      <alignment horizontal="right" vertical="center" wrapText="1"/>
    </xf>
    <xf numFmtId="2" fontId="14" fillId="0" borderId="20" xfId="1" applyNumberFormat="1" applyFont="1" applyFill="1" applyBorder="1" applyAlignment="1">
      <alignment horizontal="right" vertical="center"/>
    </xf>
    <xf numFmtId="2" fontId="14" fillId="0" borderId="1" xfId="1" applyNumberFormat="1" applyFont="1" applyFill="1" applyBorder="1" applyAlignment="1">
      <alignment horizontal="right" vertical="center"/>
    </xf>
    <xf numFmtId="10" fontId="14" fillId="0" borderId="1" xfId="1" applyNumberFormat="1" applyFont="1" applyFill="1" applyBorder="1" applyAlignment="1">
      <alignment horizontal="right" vertical="center"/>
    </xf>
    <xf numFmtId="165" fontId="14" fillId="0" borderId="13" xfId="1" applyNumberFormat="1" applyFont="1" applyBorder="1" applyAlignment="1">
      <alignment horizontal="right" vertical="center"/>
    </xf>
    <xf numFmtId="3" fontId="14" fillId="0" borderId="3" xfId="0" applyNumberFormat="1" applyFont="1" applyFill="1" applyBorder="1" applyAlignment="1">
      <alignment vertical="center"/>
    </xf>
    <xf numFmtId="0" fontId="8" fillId="0" borderId="0" xfId="0" applyFont="1" applyAlignment="1">
      <alignment vertical="top" wrapText="1" readingOrder="2"/>
    </xf>
    <xf numFmtId="0" fontId="17" fillId="0" borderId="4" xfId="0" applyFont="1" applyBorder="1" applyAlignment="1">
      <alignment horizontal="right" vertical="center" wrapText="1" readingOrder="2"/>
    </xf>
    <xf numFmtId="0" fontId="24" fillId="6" borderId="0" xfId="3" applyNumberFormat="1" applyFont="1" applyFill="1" applyAlignment="1">
      <alignment horizontal="right" vertical="center" readingOrder="2"/>
    </xf>
    <xf numFmtId="0" fontId="31" fillId="3" borderId="0" xfId="0" applyFont="1" applyFill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38" xfId="0" applyFont="1" applyFill="1" applyBorder="1" applyAlignment="1">
      <alignment horizontal="center" vertical="center" wrapText="1"/>
    </xf>
    <xf numFmtId="166" fontId="14" fillId="5" borderId="3" xfId="3" applyNumberFormat="1" applyFont="1" applyFill="1" applyBorder="1" applyAlignment="1">
      <alignment horizontal="center" vertical="center"/>
    </xf>
    <xf numFmtId="166" fontId="14" fillId="5" borderId="4" xfId="3" applyNumberFormat="1" applyFont="1" applyFill="1" applyBorder="1" applyAlignment="1">
      <alignment horizontal="center" vertical="center"/>
    </xf>
    <xf numFmtId="166" fontId="14" fillId="5" borderId="1" xfId="3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 readingOrder="2"/>
    </xf>
    <xf numFmtId="0" fontId="26" fillId="2" borderId="38" xfId="0" applyFont="1" applyFill="1" applyBorder="1" applyAlignment="1">
      <alignment horizontal="center" vertical="center" readingOrder="2"/>
    </xf>
    <xf numFmtId="0" fontId="31" fillId="3" borderId="3" xfId="3" applyNumberFormat="1" applyFont="1" applyFill="1" applyBorder="1" applyAlignment="1">
      <alignment horizontal="right" vertical="center"/>
    </xf>
    <xf numFmtId="0" fontId="31" fillId="3" borderId="1" xfId="3" applyNumberFormat="1" applyFont="1" applyFill="1" applyBorder="1" applyAlignment="1">
      <alignment horizontal="right" vertical="center"/>
    </xf>
    <xf numFmtId="0" fontId="31" fillId="3" borderId="39" xfId="3" applyNumberFormat="1" applyFont="1" applyFill="1" applyBorder="1" applyAlignment="1">
      <alignment horizontal="right" vertical="center"/>
    </xf>
    <xf numFmtId="0" fontId="26" fillId="2" borderId="10" xfId="0" applyFont="1" applyFill="1" applyBorder="1" applyAlignment="1">
      <alignment horizontal="center" vertical="center" readingOrder="2"/>
    </xf>
    <xf numFmtId="0" fontId="26" fillId="2" borderId="0" xfId="0" applyFont="1" applyFill="1" applyAlignment="1">
      <alignment horizontal="right" vertical="center" wrapText="1"/>
    </xf>
    <xf numFmtId="9" fontId="14" fillId="0" borderId="3" xfId="1" applyNumberFormat="1" applyFont="1" applyBorder="1" applyAlignment="1">
      <alignment horizontal="right" vertical="center"/>
    </xf>
    <xf numFmtId="9" fontId="14" fillId="0" borderId="1" xfId="1" applyNumberFormat="1" applyFont="1" applyBorder="1" applyAlignment="1">
      <alignment horizontal="right" vertical="center"/>
    </xf>
    <xf numFmtId="0" fontId="28" fillId="4" borderId="6" xfId="3" applyNumberFormat="1" applyFont="1" applyFill="1" applyBorder="1" applyAlignment="1">
      <alignment horizontal="center" vertical="center" wrapText="1" readingOrder="2"/>
    </xf>
    <xf numFmtId="0" fontId="24" fillId="0" borderId="0" xfId="3" applyNumberFormat="1" applyFont="1" applyAlignment="1">
      <alignment horizontal="right" vertical="center" wrapText="1" readingOrder="2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6" fontId="14" fillId="0" borderId="4" xfId="0" applyNumberFormat="1" applyFont="1" applyBorder="1" applyAlignment="1">
      <alignment horizontal="right" vertical="center"/>
    </xf>
    <xf numFmtId="0" fontId="31" fillId="0" borderId="1" xfId="0" applyFont="1" applyFill="1" applyBorder="1" applyAlignment="1">
      <alignment horizontal="right" vertical="center"/>
    </xf>
    <xf numFmtId="166" fontId="14" fillId="0" borderId="3" xfId="0" applyNumberFormat="1" applyFont="1" applyBorder="1" applyAlignment="1">
      <alignment horizontal="right" vertical="center"/>
    </xf>
    <xf numFmtId="0" fontId="31" fillId="0" borderId="3" xfId="3" applyNumberFormat="1" applyFont="1" applyBorder="1" applyAlignment="1">
      <alignment horizontal="right" vertical="center"/>
    </xf>
    <xf numFmtId="0" fontId="31" fillId="0" borderId="4" xfId="3" applyNumberFormat="1" applyFont="1" applyBorder="1" applyAlignment="1">
      <alignment horizontal="right" vertical="center"/>
    </xf>
    <xf numFmtId="0" fontId="31" fillId="0" borderId="4" xfId="3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0" fillId="0" borderId="0" xfId="0" applyFont="1" applyAlignment="1">
      <alignment horizontal="right" vertical="center"/>
    </xf>
    <xf numFmtId="0" fontId="26" fillId="2" borderId="10" xfId="3" applyNumberFormat="1" applyFont="1" applyFill="1" applyBorder="1" applyAlignment="1">
      <alignment horizontal="center" vertical="center"/>
    </xf>
    <xf numFmtId="0" fontId="26" fillId="2" borderId="16" xfId="3" applyNumberFormat="1" applyFont="1" applyFill="1" applyBorder="1" applyAlignment="1">
      <alignment horizontal="center" vertical="center"/>
    </xf>
    <xf numFmtId="0" fontId="26" fillId="2" borderId="38" xfId="3" applyNumberFormat="1" applyFont="1" applyFill="1" applyBorder="1" applyAlignment="1">
      <alignment horizontal="center" vertical="center"/>
    </xf>
    <xf numFmtId="166" fontId="14" fillId="0" borderId="4" xfId="3" applyNumberFormat="1" applyFont="1" applyBorder="1" applyAlignment="1">
      <alignment horizontal="center" vertical="center"/>
    </xf>
    <xf numFmtId="166" fontId="14" fillId="0" borderId="1" xfId="3" applyNumberFormat="1" applyFont="1" applyBorder="1" applyAlignment="1">
      <alignment horizontal="center" vertical="center"/>
    </xf>
    <xf numFmtId="0" fontId="31" fillId="0" borderId="1" xfId="3" applyNumberFormat="1" applyFont="1" applyBorder="1" applyAlignment="1">
      <alignment horizontal="right" vertical="center"/>
    </xf>
    <xf numFmtId="0" fontId="14" fillId="4" borderId="6" xfId="0" applyFont="1" applyFill="1" applyBorder="1" applyAlignment="1">
      <alignment horizontal="center" vertical="center" wrapText="1"/>
    </xf>
    <xf numFmtId="0" fontId="27" fillId="0" borderId="1" xfId="3" applyNumberFormat="1" applyFont="1" applyBorder="1" applyAlignment="1">
      <alignment horizontal="right" vertical="center" wrapText="1" readingOrder="2"/>
    </xf>
    <xf numFmtId="0" fontId="27" fillId="0" borderId="0" xfId="3" applyNumberFormat="1" applyFont="1" applyAlignment="1">
      <alignment horizontal="right" vertical="center" wrapText="1" readingOrder="2"/>
    </xf>
    <xf numFmtId="0" fontId="26" fillId="2" borderId="3" xfId="3" applyNumberFormat="1" applyFont="1" applyFill="1" applyBorder="1" applyAlignment="1">
      <alignment horizontal="right" vertical="top" wrapText="1" readingOrder="2"/>
    </xf>
    <xf numFmtId="166" fontId="14" fillId="0" borderId="1" xfId="3" applyNumberFormat="1" applyFont="1" applyBorder="1" applyAlignment="1">
      <alignment horizontal="center" vertical="center" readingOrder="2"/>
    </xf>
    <xf numFmtId="166" fontId="14" fillId="0" borderId="3" xfId="3" applyNumberFormat="1" applyFont="1" applyBorder="1" applyAlignment="1">
      <alignment horizontal="center" vertical="center" readingOrder="2"/>
    </xf>
    <xf numFmtId="166" fontId="14" fillId="0" borderId="0" xfId="3" applyNumberFormat="1" applyFont="1" applyAlignment="1">
      <alignment horizontal="center" vertical="center" readingOrder="2"/>
    </xf>
    <xf numFmtId="166" fontId="14" fillId="0" borderId="17" xfId="3" applyNumberFormat="1" applyFont="1" applyBorder="1" applyAlignment="1">
      <alignment horizontal="center" vertical="center" readingOrder="2"/>
    </xf>
    <xf numFmtId="166" fontId="14" fillId="0" borderId="21" xfId="3" applyNumberFormat="1" applyFont="1" applyBorder="1" applyAlignment="1">
      <alignment horizontal="center" vertical="center" readingOrder="2"/>
    </xf>
    <xf numFmtId="166" fontId="14" fillId="0" borderId="7" xfId="3" applyNumberFormat="1" applyFont="1" applyBorder="1" applyAlignment="1">
      <alignment horizontal="center" vertical="center" readingOrder="2"/>
    </xf>
    <xf numFmtId="0" fontId="27" fillId="0" borderId="3" xfId="3" applyNumberFormat="1" applyFont="1" applyBorder="1" applyAlignment="1">
      <alignment horizontal="right" vertical="center" wrapText="1" readingOrder="2"/>
    </xf>
    <xf numFmtId="49" fontId="14" fillId="4" borderId="6" xfId="0" applyNumberFormat="1" applyFont="1" applyFill="1" applyBorder="1" applyAlignment="1">
      <alignment horizontal="center" vertical="center" wrapText="1" readingOrder="2"/>
    </xf>
    <xf numFmtId="49" fontId="14" fillId="4" borderId="40" xfId="0" applyNumberFormat="1" applyFont="1" applyFill="1" applyBorder="1" applyAlignment="1">
      <alignment horizontal="center" vertical="center" wrapText="1" readingOrder="2"/>
    </xf>
    <xf numFmtId="0" fontId="26" fillId="2" borderId="0" xfId="0" applyFont="1" applyFill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38" xfId="0" applyFont="1" applyFill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24" fillId="6" borderId="0" xfId="3" applyNumberFormat="1" applyFont="1" applyFill="1" applyAlignment="1">
      <alignment horizontal="center" vertical="center" wrapText="1" readingOrder="2"/>
    </xf>
    <xf numFmtId="0" fontId="14" fillId="0" borderId="12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4" fillId="0" borderId="13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center" vertical="center" readingOrder="2"/>
    </xf>
    <xf numFmtId="3" fontId="14" fillId="0" borderId="0" xfId="0" applyNumberFormat="1" applyFont="1" applyAlignment="1">
      <alignment horizontal="center" vertical="center" readingOrder="2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30" fillId="2" borderId="0" xfId="0" applyFont="1" applyFill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38" xfId="0" applyFont="1" applyFill="1" applyBorder="1" applyAlignment="1">
      <alignment horizontal="center" vertical="center"/>
    </xf>
    <xf numFmtId="49" fontId="29" fillId="4" borderId="6" xfId="0" applyNumberFormat="1" applyFont="1" applyFill="1" applyBorder="1" applyAlignment="1">
      <alignment horizontal="center" vertical="center" wrapText="1" readingOrder="2"/>
    </xf>
    <xf numFmtId="0" fontId="26" fillId="2" borderId="24" xfId="0" applyFont="1" applyFill="1" applyBorder="1" applyAlignment="1">
      <alignment horizontal="center" vertical="center" wrapText="1" readingOrder="2"/>
    </xf>
    <xf numFmtId="0" fontId="26" fillId="2" borderId="44" xfId="0" applyFont="1" applyFill="1" applyBorder="1" applyAlignment="1">
      <alignment horizontal="center" vertical="center" wrapText="1" readingOrder="2"/>
    </xf>
    <xf numFmtId="166" fontId="31" fillId="0" borderId="43" xfId="3" applyNumberFormat="1" applyFont="1" applyBorder="1" applyAlignment="1">
      <alignment horizontal="center" vertical="center" readingOrder="2"/>
    </xf>
    <xf numFmtId="166" fontId="31" fillId="0" borderId="20" xfId="3" applyNumberFormat="1" applyFont="1" applyBorder="1" applyAlignment="1">
      <alignment horizontal="center" vertical="center" readingOrder="2"/>
    </xf>
    <xf numFmtId="0" fontId="26" fillId="2" borderId="16" xfId="0" applyFont="1" applyFill="1" applyBorder="1" applyAlignment="1">
      <alignment horizontal="center" vertical="center" wrapText="1"/>
    </xf>
    <xf numFmtId="0" fontId="26" fillId="2" borderId="45" xfId="0" applyFont="1" applyFill="1" applyBorder="1" applyAlignment="1">
      <alignment horizontal="center" vertical="center"/>
    </xf>
    <xf numFmtId="0" fontId="26" fillId="2" borderId="46" xfId="0" applyFont="1" applyFill="1" applyBorder="1" applyAlignment="1">
      <alignment horizontal="center" vertical="center"/>
    </xf>
    <xf numFmtId="0" fontId="26" fillId="2" borderId="47" xfId="0" applyFont="1" applyFill="1" applyBorder="1" applyAlignment="1">
      <alignment horizontal="center" vertical="center"/>
    </xf>
    <xf numFmtId="49" fontId="14" fillId="4" borderId="41" xfId="0" applyNumberFormat="1" applyFont="1" applyFill="1" applyBorder="1" applyAlignment="1">
      <alignment horizontal="center" vertical="center" wrapText="1" readingOrder="2"/>
    </xf>
    <xf numFmtId="49" fontId="14" fillId="4" borderId="42" xfId="0" applyNumberFormat="1" applyFont="1" applyFill="1" applyBorder="1" applyAlignment="1">
      <alignment horizontal="center" vertical="center" wrapText="1" readingOrder="2"/>
    </xf>
    <xf numFmtId="166" fontId="14" fillId="0" borderId="3" xfId="3" applyNumberFormat="1" applyFont="1" applyBorder="1" applyAlignment="1">
      <alignment horizontal="right" vertical="center" wrapText="1" readingOrder="2"/>
    </xf>
    <xf numFmtId="3" fontId="14" fillId="0" borderId="17" xfId="0" applyNumberFormat="1" applyFont="1" applyBorder="1" applyAlignment="1">
      <alignment horizontal="center" vertical="center" readingOrder="2"/>
    </xf>
    <xf numFmtId="3" fontId="14" fillId="0" borderId="7" xfId="0" applyNumberFormat="1" applyFont="1" applyBorder="1" applyAlignment="1">
      <alignment horizontal="center" vertical="center" readingOrder="2"/>
    </xf>
    <xf numFmtId="166" fontId="31" fillId="0" borderId="13" xfId="3" applyNumberFormat="1" applyFont="1" applyBorder="1" applyAlignment="1">
      <alignment horizontal="center" vertical="center" readingOrder="2"/>
    </xf>
    <xf numFmtId="0" fontId="26" fillId="2" borderId="0" xfId="0" applyFont="1" applyFill="1" applyAlignment="1">
      <alignment horizontal="center" vertical="center" wrapText="1" readingOrder="2"/>
    </xf>
    <xf numFmtId="166" fontId="14" fillId="4" borderId="6" xfId="3" applyNumberFormat="1" applyFont="1" applyFill="1" applyBorder="1" applyAlignment="1">
      <alignment horizontal="center" vertical="center" wrapText="1" readingOrder="2"/>
    </xf>
    <xf numFmtId="0" fontId="26" fillId="2" borderId="6" xfId="0" applyFont="1" applyFill="1" applyBorder="1" applyAlignment="1">
      <alignment horizontal="center" vertical="center" wrapText="1"/>
    </xf>
    <xf numFmtId="166" fontId="14" fillId="4" borderId="48" xfId="3" applyNumberFormat="1" applyFont="1" applyFill="1" applyBorder="1" applyAlignment="1">
      <alignment horizontal="center" vertical="center" wrapText="1" readingOrder="2"/>
    </xf>
    <xf numFmtId="0" fontId="26" fillId="2" borderId="10" xfId="0" applyFont="1" applyFill="1" applyBorder="1" applyAlignment="1">
      <alignment horizontal="center" vertical="center" wrapText="1" readingOrder="2"/>
    </xf>
    <xf numFmtId="0" fontId="26" fillId="2" borderId="38" xfId="0" applyFont="1" applyFill="1" applyBorder="1" applyAlignment="1">
      <alignment horizontal="center" vertical="center" wrapText="1" readingOrder="2"/>
    </xf>
    <xf numFmtId="166" fontId="14" fillId="0" borderId="4" xfId="3" applyNumberFormat="1" applyFont="1" applyBorder="1" applyAlignment="1">
      <alignment vertical="center" wrapText="1"/>
    </xf>
    <xf numFmtId="166" fontId="14" fillId="0" borderId="11" xfId="3" applyNumberFormat="1" applyFont="1" applyBorder="1" applyAlignment="1">
      <alignment vertical="center" wrapText="1"/>
    </xf>
    <xf numFmtId="9" fontId="14" fillId="0" borderId="1" xfId="1" applyNumberFormat="1" applyFont="1" applyBorder="1" applyAlignment="1">
      <alignment horizontal="right" vertical="center" wrapText="1"/>
    </xf>
    <xf numFmtId="9" fontId="14" fillId="0" borderId="13" xfId="1" applyNumberFormat="1" applyFont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right" vertical="center"/>
    </xf>
    <xf numFmtId="0" fontId="14" fillId="5" borderId="11" xfId="0" applyFont="1" applyFill="1" applyBorder="1" applyAlignment="1">
      <alignment horizontal="right" vertical="center"/>
    </xf>
    <xf numFmtId="0" fontId="14" fillId="5" borderId="13" xfId="0" applyFont="1" applyFill="1" applyBorder="1" applyAlignment="1">
      <alignment horizontal="right" vertical="center"/>
    </xf>
    <xf numFmtId="0" fontId="26" fillId="2" borderId="10" xfId="0" applyFont="1" applyFill="1" applyBorder="1" applyAlignment="1">
      <alignment horizontal="right" vertical="center" wrapText="1"/>
    </xf>
    <xf numFmtId="10" fontId="14" fillId="5" borderId="3" xfId="0" applyNumberFormat="1" applyFont="1" applyFill="1" applyBorder="1" applyAlignment="1">
      <alignment horizontal="right" vertical="center"/>
    </xf>
    <xf numFmtId="10" fontId="14" fillId="5" borderId="4" xfId="0" applyNumberFormat="1" applyFont="1" applyFill="1" applyBorder="1" applyAlignment="1">
      <alignment horizontal="right" vertical="center"/>
    </xf>
    <xf numFmtId="10" fontId="14" fillId="5" borderId="1" xfId="0" applyNumberFormat="1" applyFont="1" applyFill="1" applyBorder="1" applyAlignment="1">
      <alignment horizontal="right" vertical="center"/>
    </xf>
    <xf numFmtId="0" fontId="26" fillId="2" borderId="16" xfId="0" applyFont="1" applyFill="1" applyBorder="1" applyAlignment="1">
      <alignment horizontal="right" vertical="center" wrapText="1"/>
    </xf>
    <xf numFmtId="0" fontId="31" fillId="4" borderId="3" xfId="0" applyFont="1" applyFill="1" applyBorder="1" applyAlignment="1">
      <alignment horizontal="right" vertical="center" wrapText="1"/>
    </xf>
    <xf numFmtId="0" fontId="31" fillId="4" borderId="4" xfId="0" applyFont="1" applyFill="1" applyBorder="1" applyAlignment="1">
      <alignment horizontal="right" vertical="center" wrapText="1"/>
    </xf>
    <xf numFmtId="165" fontId="14" fillId="0" borderId="12" xfId="1" applyNumberFormat="1" applyFont="1" applyBorder="1" applyAlignment="1">
      <alignment horizontal="right" vertical="center"/>
    </xf>
    <xf numFmtId="165" fontId="14" fillId="0" borderId="11" xfId="1" applyNumberFormat="1" applyFont="1" applyBorder="1" applyAlignment="1">
      <alignment horizontal="right" vertical="center"/>
    </xf>
    <xf numFmtId="165" fontId="14" fillId="0" borderId="49" xfId="1" applyNumberFormat="1" applyFont="1" applyBorder="1" applyAlignment="1">
      <alignment horizontal="right" vertical="center"/>
    </xf>
    <xf numFmtId="165" fontId="14" fillId="5" borderId="52" xfId="0" applyNumberFormat="1" applyFont="1" applyFill="1" applyBorder="1" applyAlignment="1">
      <alignment horizontal="right" vertical="center"/>
    </xf>
    <xf numFmtId="165" fontId="14" fillId="5" borderId="53" xfId="0" applyNumberFormat="1" applyFont="1" applyFill="1" applyBorder="1" applyAlignment="1">
      <alignment horizontal="right" vertical="center"/>
    </xf>
    <xf numFmtId="165" fontId="14" fillId="5" borderId="43" xfId="0" applyNumberFormat="1" applyFont="1" applyFill="1" applyBorder="1" applyAlignment="1">
      <alignment horizontal="right" vertical="center"/>
    </xf>
    <xf numFmtId="0" fontId="31" fillId="0" borderId="14" xfId="0" applyFont="1" applyBorder="1" applyAlignment="1">
      <alignment horizontal="right" vertical="center" wrapText="1"/>
    </xf>
    <xf numFmtId="0" fontId="31" fillId="0" borderId="49" xfId="0" applyFont="1" applyBorder="1" applyAlignment="1">
      <alignment horizontal="right" vertical="center" wrapText="1"/>
    </xf>
    <xf numFmtId="0" fontId="31" fillId="4" borderId="1" xfId="0" applyFont="1" applyFill="1" applyBorder="1" applyAlignment="1">
      <alignment horizontal="right" vertical="center" wrapText="1"/>
    </xf>
    <xf numFmtId="0" fontId="14" fillId="5" borderId="3" xfId="0" applyFont="1" applyFill="1" applyBorder="1" applyAlignment="1">
      <alignment horizontal="right" vertical="center"/>
    </xf>
    <xf numFmtId="0" fontId="14" fillId="5" borderId="4" xfId="0" applyFont="1" applyFill="1" applyBorder="1" applyAlignment="1">
      <alignment horizontal="right" vertical="center"/>
    </xf>
    <xf numFmtId="0" fontId="14" fillId="5" borderId="1" xfId="0" applyFont="1" applyFill="1" applyBorder="1" applyAlignment="1">
      <alignment horizontal="right" vertical="center"/>
    </xf>
    <xf numFmtId="165" fontId="14" fillId="0" borderId="3" xfId="1" applyNumberFormat="1" applyFont="1" applyBorder="1" applyAlignment="1">
      <alignment horizontal="right" vertical="center"/>
    </xf>
    <xf numFmtId="165" fontId="14" fillId="0" borderId="4" xfId="1" applyNumberFormat="1" applyFont="1" applyBorder="1" applyAlignment="1">
      <alignment horizontal="right" vertical="center"/>
    </xf>
    <xf numFmtId="165" fontId="14" fillId="0" borderId="14" xfId="1" applyNumberFormat="1" applyFont="1" applyBorder="1" applyAlignment="1">
      <alignment horizontal="right" vertical="center"/>
    </xf>
    <xf numFmtId="0" fontId="31" fillId="0" borderId="4" xfId="0" applyFont="1" applyBorder="1" applyAlignment="1">
      <alignment horizontal="right" vertical="center" wrapText="1"/>
    </xf>
    <xf numFmtId="0" fontId="31" fillId="0" borderId="11" xfId="0" applyFont="1" applyBorder="1" applyAlignment="1">
      <alignment horizontal="right" vertical="center" wrapText="1"/>
    </xf>
    <xf numFmtId="0" fontId="31" fillId="0" borderId="1" xfId="0" applyFont="1" applyBorder="1" applyAlignment="1">
      <alignment horizontal="right" vertical="center" wrapText="1"/>
    </xf>
    <xf numFmtId="0" fontId="31" fillId="0" borderId="13" xfId="0" applyFont="1" applyBorder="1" applyAlignment="1">
      <alignment horizontal="right" vertical="center" wrapText="1"/>
    </xf>
    <xf numFmtId="165" fontId="14" fillId="0" borderId="12" xfId="1" applyNumberFormat="1" applyFont="1" applyBorder="1" applyAlignment="1">
      <alignment horizontal="right" vertical="center" wrapText="1"/>
    </xf>
    <xf numFmtId="165" fontId="14" fillId="0" borderId="11" xfId="1" applyNumberFormat="1" applyFont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0" fontId="31" fillId="0" borderId="3" xfId="0" applyFont="1" applyBorder="1" applyAlignment="1">
      <alignment horizontal="right" vertical="center" wrapText="1"/>
    </xf>
    <xf numFmtId="0" fontId="31" fillId="0" borderId="12" xfId="0" applyFont="1" applyBorder="1" applyAlignment="1">
      <alignment horizontal="right" vertical="center" wrapText="1"/>
    </xf>
    <xf numFmtId="165" fontId="14" fillId="0" borderId="12" xfId="0" applyNumberFormat="1" applyFont="1" applyBorder="1" applyAlignment="1">
      <alignment horizontal="right" vertical="center" readingOrder="2"/>
    </xf>
    <xf numFmtId="165" fontId="14" fillId="0" borderId="11" xfId="0" applyNumberFormat="1" applyFont="1" applyBorder="1" applyAlignment="1">
      <alignment horizontal="right" vertical="center" readingOrder="2"/>
    </xf>
    <xf numFmtId="165" fontId="14" fillId="0" borderId="49" xfId="0" applyNumberFormat="1" applyFont="1" applyBorder="1" applyAlignment="1">
      <alignment horizontal="right" vertical="center" readingOrder="2"/>
    </xf>
    <xf numFmtId="49" fontId="29" fillId="4" borderId="40" xfId="0" applyNumberFormat="1" applyFont="1" applyFill="1" applyBorder="1" applyAlignment="1">
      <alignment horizontal="center" vertical="center" wrapText="1" readingOrder="2"/>
    </xf>
    <xf numFmtId="165" fontId="14" fillId="0" borderId="3" xfId="0" applyNumberFormat="1" applyFont="1" applyBorder="1" applyAlignment="1">
      <alignment horizontal="right" vertical="center" readingOrder="2"/>
    </xf>
    <xf numFmtId="165" fontId="14" fillId="0" borderId="4" xfId="0" applyNumberFormat="1" applyFont="1" applyBorder="1" applyAlignment="1">
      <alignment horizontal="right" vertical="center" readingOrder="2"/>
    </xf>
    <xf numFmtId="165" fontId="14" fillId="0" borderId="14" xfId="0" applyNumberFormat="1" applyFont="1" applyBorder="1" applyAlignment="1">
      <alignment horizontal="right" vertical="center" readingOrder="2"/>
    </xf>
    <xf numFmtId="165" fontId="14" fillId="4" borderId="12" xfId="0" applyNumberFormat="1" applyFont="1" applyFill="1" applyBorder="1" applyAlignment="1">
      <alignment horizontal="right" vertical="center" readingOrder="2"/>
    </xf>
    <xf numFmtId="165" fontId="14" fillId="4" borderId="11" xfId="0" applyNumberFormat="1" applyFont="1" applyFill="1" applyBorder="1" applyAlignment="1">
      <alignment horizontal="right" vertical="center" readingOrder="2"/>
    </xf>
    <xf numFmtId="165" fontId="14" fillId="4" borderId="3" xfId="0" applyNumberFormat="1" applyFont="1" applyFill="1" applyBorder="1" applyAlignment="1">
      <alignment horizontal="right" vertical="center" readingOrder="2"/>
    </xf>
    <xf numFmtId="165" fontId="14" fillId="4" borderId="4" xfId="0" applyNumberFormat="1" applyFont="1" applyFill="1" applyBorder="1" applyAlignment="1">
      <alignment horizontal="right" vertical="center" readingOrder="2"/>
    </xf>
    <xf numFmtId="0" fontId="4" fillId="4" borderId="3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31" fillId="0" borderId="1" xfId="0" applyFont="1" applyBorder="1" applyAlignment="1">
      <alignment vertical="center" wrapText="1"/>
    </xf>
    <xf numFmtId="0" fontId="31" fillId="0" borderId="13" xfId="0" applyFont="1" applyBorder="1" applyAlignment="1">
      <alignment vertical="center" wrapText="1"/>
    </xf>
    <xf numFmtId="0" fontId="31" fillId="0" borderId="50" xfId="0" applyFont="1" applyBorder="1" applyAlignment="1">
      <alignment vertical="center" wrapText="1"/>
    </xf>
    <xf numFmtId="0" fontId="31" fillId="0" borderId="51" xfId="0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0" fontId="31" fillId="0" borderId="11" xfId="0" applyFont="1" applyBorder="1" applyAlignment="1">
      <alignment vertical="center" wrapText="1"/>
    </xf>
    <xf numFmtId="0" fontId="14" fillId="5" borderId="12" xfId="0" applyFont="1" applyFill="1" applyBorder="1" applyAlignment="1">
      <alignment horizontal="right" vertical="center" wrapText="1"/>
    </xf>
    <xf numFmtId="0" fontId="14" fillId="5" borderId="11" xfId="0" applyFont="1" applyFill="1" applyBorder="1" applyAlignment="1">
      <alignment horizontal="right" vertical="center" wrapText="1"/>
    </xf>
    <xf numFmtId="0" fontId="14" fillId="5" borderId="13" xfId="0" applyFont="1" applyFill="1" applyBorder="1" applyAlignment="1">
      <alignment horizontal="right" vertical="center" wrapText="1"/>
    </xf>
    <xf numFmtId="164" fontId="14" fillId="5" borderId="12" xfId="0" applyNumberFormat="1" applyFont="1" applyFill="1" applyBorder="1" applyAlignment="1" applyProtection="1">
      <alignment horizontal="right" vertical="center"/>
      <protection locked="0"/>
    </xf>
    <xf numFmtId="164" fontId="14" fillId="5" borderId="11" xfId="0" applyNumberFormat="1" applyFont="1" applyFill="1" applyBorder="1" applyAlignment="1" applyProtection="1">
      <alignment horizontal="right" vertical="center"/>
      <protection locked="0"/>
    </xf>
    <xf numFmtId="164" fontId="14" fillId="5" borderId="13" xfId="0" applyNumberFormat="1" applyFont="1" applyFill="1" applyBorder="1" applyAlignment="1" applyProtection="1">
      <alignment horizontal="right" vertical="center"/>
      <protection locked="0"/>
    </xf>
    <xf numFmtId="164" fontId="14" fillId="5" borderId="3" xfId="0" applyNumberFormat="1" applyFont="1" applyFill="1" applyBorder="1" applyAlignment="1" applyProtection="1">
      <alignment horizontal="right" vertical="center"/>
      <protection locked="0"/>
    </xf>
    <xf numFmtId="164" fontId="14" fillId="5" borderId="4" xfId="0" applyNumberFormat="1" applyFont="1" applyFill="1" applyBorder="1" applyAlignment="1" applyProtection="1">
      <alignment horizontal="right" vertical="center"/>
      <protection locked="0"/>
    </xf>
    <xf numFmtId="164" fontId="14" fillId="5" borderId="1" xfId="0" applyNumberFormat="1" applyFont="1" applyFill="1" applyBorder="1" applyAlignment="1" applyProtection="1">
      <alignment horizontal="right" vertical="center"/>
      <protection locked="0"/>
    </xf>
    <xf numFmtId="0" fontId="14" fillId="4" borderId="0" xfId="0" applyFont="1" applyFill="1" applyAlignment="1">
      <alignment horizontal="center" vertical="center" wrapText="1"/>
    </xf>
    <xf numFmtId="1" fontId="14" fillId="5" borderId="12" xfId="0" applyNumberFormat="1" applyFont="1" applyFill="1" applyBorder="1" applyAlignment="1" applyProtection="1">
      <alignment horizontal="right" vertical="center" readingOrder="2"/>
      <protection locked="0"/>
    </xf>
    <xf numFmtId="1" fontId="14" fillId="5" borderId="11" xfId="0" applyNumberFormat="1" applyFont="1" applyFill="1" applyBorder="1" applyAlignment="1" applyProtection="1">
      <alignment horizontal="right" vertical="center" readingOrder="2"/>
      <protection locked="0"/>
    </xf>
    <xf numFmtId="1" fontId="14" fillId="5" borderId="13" xfId="0" applyNumberFormat="1" applyFont="1" applyFill="1" applyBorder="1" applyAlignment="1" applyProtection="1">
      <alignment horizontal="right" vertical="center" readingOrder="2"/>
      <protection locked="0"/>
    </xf>
    <xf numFmtId="0" fontId="26" fillId="2" borderId="6" xfId="0" applyFont="1" applyFill="1" applyBorder="1" applyAlignment="1">
      <alignment horizontal="center" vertical="center" wrapText="1" readingOrder="2"/>
    </xf>
    <xf numFmtId="164" fontId="14" fillId="0" borderId="21" xfId="0" applyNumberFormat="1" applyFont="1" applyBorder="1" applyAlignment="1" applyProtection="1">
      <alignment vertical="center" readingOrder="2"/>
      <protection locked="0"/>
    </xf>
    <xf numFmtId="164" fontId="14" fillId="0" borderId="22" xfId="0" applyNumberFormat="1" applyFont="1" applyBorder="1" applyAlignment="1" applyProtection="1">
      <alignment vertical="center" readingOrder="2"/>
      <protection locked="0"/>
    </xf>
    <xf numFmtId="164" fontId="14" fillId="0" borderId="17" xfId="0" applyNumberFormat="1" applyFont="1" applyBorder="1" applyAlignment="1" applyProtection="1">
      <alignment vertical="center" readingOrder="2"/>
      <protection locked="0"/>
    </xf>
    <xf numFmtId="0" fontId="14" fillId="4" borderId="0" xfId="0" applyFont="1" applyFill="1" applyAlignment="1">
      <alignment horizontal="center" vertical="center" wrapText="1" readingOrder="2"/>
    </xf>
    <xf numFmtId="0" fontId="14" fillId="0" borderId="12" xfId="0" applyFont="1" applyBorder="1" applyAlignment="1">
      <alignment horizontal="right" vertical="center" wrapText="1" readingOrder="2"/>
    </xf>
    <xf numFmtId="0" fontId="14" fillId="0" borderId="11" xfId="0" applyFont="1" applyBorder="1" applyAlignment="1">
      <alignment horizontal="right" vertical="center" wrapText="1" readingOrder="2"/>
    </xf>
    <xf numFmtId="0" fontId="14" fillId="0" borderId="13" xfId="0" applyFont="1" applyBorder="1" applyAlignment="1">
      <alignment horizontal="right" vertical="center" wrapText="1" readingOrder="2"/>
    </xf>
    <xf numFmtId="164" fontId="14" fillId="0" borderId="12" xfId="0" applyNumberFormat="1" applyFont="1" applyBorder="1" applyAlignment="1" applyProtection="1">
      <alignment vertical="center" readingOrder="2"/>
      <protection locked="0"/>
    </xf>
    <xf numFmtId="164" fontId="14" fillId="0" borderId="11" xfId="0" applyNumberFormat="1" applyFont="1" applyBorder="1" applyAlignment="1" applyProtection="1">
      <alignment vertical="center" readingOrder="2"/>
      <protection locked="0"/>
    </xf>
    <xf numFmtId="164" fontId="14" fillId="0" borderId="13" xfId="0" applyNumberFormat="1" applyFont="1" applyBorder="1" applyAlignment="1" applyProtection="1">
      <alignment vertical="center" readingOrder="2"/>
      <protection locked="0"/>
    </xf>
    <xf numFmtId="164" fontId="14" fillId="0" borderId="12" xfId="0" applyNumberFormat="1" applyFont="1" applyBorder="1" applyAlignment="1" applyProtection="1">
      <alignment horizontal="right" vertical="center" readingOrder="2"/>
      <protection locked="0"/>
    </xf>
    <xf numFmtId="164" fontId="14" fillId="0" borderId="11" xfId="0" applyNumberFormat="1" applyFont="1" applyBorder="1" applyAlignment="1" applyProtection="1">
      <alignment horizontal="right" vertical="center" readingOrder="2"/>
      <protection locked="0"/>
    </xf>
    <xf numFmtId="164" fontId="14" fillId="0" borderId="13" xfId="0" applyNumberFormat="1" applyFont="1" applyBorder="1" applyAlignment="1" applyProtection="1">
      <alignment horizontal="right" vertical="center" readingOrder="2"/>
      <protection locked="0"/>
    </xf>
    <xf numFmtId="0" fontId="26" fillId="2" borderId="7" xfId="0" applyFont="1" applyFill="1" applyBorder="1" applyAlignment="1">
      <alignment horizontal="center" vertical="center" readingOrder="2"/>
    </xf>
    <xf numFmtId="1" fontId="14" fillId="0" borderId="3" xfId="0" applyNumberFormat="1" applyFont="1" applyBorder="1" applyAlignment="1" applyProtection="1">
      <alignment horizontal="right" vertical="center" readingOrder="2"/>
      <protection locked="0"/>
    </xf>
    <xf numFmtId="1" fontId="14" fillId="0" borderId="4" xfId="0" applyNumberFormat="1" applyFont="1" applyBorder="1" applyAlignment="1" applyProtection="1">
      <alignment horizontal="right" vertical="center" readingOrder="2"/>
      <protection locked="0"/>
    </xf>
    <xf numFmtId="1" fontId="14" fillId="0" borderId="1" xfId="0" applyNumberFormat="1" applyFont="1" applyBorder="1" applyAlignment="1" applyProtection="1">
      <alignment horizontal="right" vertical="center" readingOrder="2"/>
      <protection locked="0"/>
    </xf>
    <xf numFmtId="0" fontId="14" fillId="4" borderId="6" xfId="0" applyFont="1" applyFill="1" applyBorder="1" applyAlignment="1">
      <alignment horizontal="center" vertical="center" wrapText="1" readingOrder="2"/>
    </xf>
    <xf numFmtId="164" fontId="14" fillId="0" borderId="21" xfId="0" applyNumberFormat="1" applyFont="1" applyBorder="1" applyAlignment="1" applyProtection="1">
      <alignment horizontal="right" vertical="center" readingOrder="2"/>
      <protection locked="0"/>
    </xf>
    <xf numFmtId="164" fontId="14" fillId="0" borderId="22" xfId="0" applyNumberFormat="1" applyFont="1" applyBorder="1" applyAlignment="1" applyProtection="1">
      <alignment horizontal="right" vertical="center" readingOrder="2"/>
      <protection locked="0"/>
    </xf>
    <xf numFmtId="164" fontId="14" fillId="0" borderId="17" xfId="0" applyNumberFormat="1" applyFont="1" applyBorder="1" applyAlignment="1" applyProtection="1">
      <alignment horizontal="right" vertical="center" readingOrder="2"/>
      <protection locked="0"/>
    </xf>
    <xf numFmtId="0" fontId="31" fillId="3" borderId="9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right" vertical="center" wrapText="1" readingOrder="2"/>
    </xf>
    <xf numFmtId="0" fontId="28" fillId="0" borderId="4" xfId="0" applyFont="1" applyBorder="1" applyAlignment="1">
      <alignment horizontal="right" vertical="center" wrapText="1" readingOrder="2"/>
    </xf>
    <xf numFmtId="0" fontId="14" fillId="4" borderId="6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right" vertical="center" wrapText="1" readingOrder="2"/>
    </xf>
    <xf numFmtId="0" fontId="31" fillId="5" borderId="3" xfId="0" applyFont="1" applyFill="1" applyBorder="1" applyAlignment="1">
      <alignment horizontal="right" vertical="center" wrapText="1"/>
    </xf>
    <xf numFmtId="0" fontId="31" fillId="5" borderId="4" xfId="0" applyFont="1" applyFill="1" applyBorder="1" applyAlignment="1">
      <alignment horizontal="right" vertical="center" wrapText="1"/>
    </xf>
    <xf numFmtId="0" fontId="31" fillId="5" borderId="1" xfId="0" applyFont="1" applyFill="1" applyBorder="1" applyAlignment="1">
      <alignment horizontal="right" vertical="center" wrapText="1"/>
    </xf>
    <xf numFmtId="9" fontId="14" fillId="5" borderId="4" xfId="0" applyNumberFormat="1" applyFont="1" applyFill="1" applyBorder="1" applyAlignment="1" applyProtection="1">
      <alignment horizontal="right" vertical="center"/>
      <protection locked="0"/>
    </xf>
    <xf numFmtId="9" fontId="14" fillId="5" borderId="11" xfId="0" applyNumberFormat="1" applyFont="1" applyFill="1" applyBorder="1" applyAlignment="1" applyProtection="1">
      <alignment horizontal="right" vertical="center"/>
      <protection locked="0"/>
    </xf>
    <xf numFmtId="0" fontId="14" fillId="5" borderId="0" xfId="0" applyFont="1" applyFill="1" applyAlignment="1">
      <alignment horizontal="right" vertical="center" wrapText="1"/>
    </xf>
    <xf numFmtId="0" fontId="26" fillId="2" borderId="3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top" wrapText="1" readingOrder="2"/>
    </xf>
    <xf numFmtId="0" fontId="17" fillId="0" borderId="0" xfId="0" applyFont="1" applyAlignment="1">
      <alignment vertical="top" wrapText="1" readingOrder="2"/>
    </xf>
  </cellXfs>
  <cellStyles count="6">
    <cellStyle name="Comma" xfId="3" builtinId="3"/>
    <cellStyle name="Comma [0]" xfId="4"/>
    <cellStyle name="Currency [0]" xfId="2"/>
    <cellStyle name="Normal" xfId="0" builtinId="0"/>
    <cellStyle name="Percent" xfId="1" builtinId="5"/>
    <cellStyle name="היפר-קישור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svg"/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svg"/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3.png"/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esg.bezeq.co.il/new/" TargetMode="External"/><Relationship Id="rId2" Type="http://schemas.openxmlformats.org/officeDocument/2006/relationships/image" Target="../media/image3.svg"/><Relationship Id="rId1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3.sv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svg"/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17</xdr:col>
      <xdr:colOff>177720</xdr:colOff>
      <xdr:row>39</xdr:row>
      <xdr:rowOff>75300</xdr:rowOff>
    </xdr:to>
    <xdr:sp macro="" textlink="" fLocksText="0">
      <xdr:nvSpPr>
        <xdr:cNvPr id="2" name="מלבן 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SpPr/>
      </xdr:nvSpPr>
      <xdr:spPr>
        <a:xfrm>
          <a:off x="0" y="9525"/>
          <a:ext cx="10544175" cy="7496175"/>
        </a:xfrm>
        <a:prstGeom prst="rect">
          <a:avLst/>
        </a:prstGeom>
        <a:solidFill>
          <a:srgbClr val="1229C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0</xdr:col>
      <xdr:colOff>0</xdr:colOff>
      <xdr:row>0</xdr:row>
      <xdr:rowOff>7619</xdr:rowOff>
    </xdr:from>
    <xdr:to>
      <xdr:col>17</xdr:col>
      <xdr:colOff>470647</xdr:colOff>
      <xdr:row>42</xdr:row>
      <xdr:rowOff>134470</xdr:rowOff>
    </xdr:to>
    <xdr:pic>
      <xdr:nvPicPr>
        <xdr:cNvPr id="8" name="תמונה 7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alphaModFix amt="70000"/>
        </a:blip>
        <a:stretch>
          <a:fillRect/>
        </a:stretch>
      </xdr:blipFill>
      <xdr:spPr>
        <a:xfrm>
          <a:off x="0" y="9525"/>
          <a:ext cx="10829925" cy="8124825"/>
        </a:xfrm>
        <a:prstGeom prst="rect">
          <a:avLst/>
        </a:prstGeom>
      </xdr:spPr>
    </xdr:pic>
    <xdr:clientData/>
  </xdr:twoCellAnchor>
  <xdr:twoCellAnchor>
    <xdr:from>
      <xdr:col>9</xdr:col>
      <xdr:colOff>240702</xdr:colOff>
      <xdr:row>8</xdr:row>
      <xdr:rowOff>130788</xdr:rowOff>
    </xdr:from>
    <xdr:to>
      <xdr:col>16</xdr:col>
      <xdr:colOff>448683</xdr:colOff>
      <xdr:row>19</xdr:row>
      <xdr:rowOff>153376</xdr:rowOff>
    </xdr:to>
    <xdr:sp macro="" textlink="">
      <xdr:nvSpPr>
        <xdr:cNvPr id="4" name="תיבת טקסט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SpPr txBox="1"/>
      </xdr:nvSpPr>
      <xdr:spPr>
        <a:xfrm>
          <a:off x="5724525" y="1657350"/>
          <a:ext cx="4476750" cy="21145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1" anchor="t"/>
        <a:lstStyle/>
        <a:p>
          <a:pPr rtl="0"/>
          <a:r>
            <a:rPr lang="en-US" sz="6000" b="1" i="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ESG</a:t>
          </a:r>
        </a:p>
        <a:p>
          <a:pPr rtl="0"/>
          <a:r>
            <a:rPr lang="en-US" sz="6000" b="1" i="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Metrics</a:t>
          </a:r>
        </a:p>
      </xdr:txBody>
    </xdr:sp>
    <xdr:clientData/>
  </xdr:twoCellAnchor>
  <xdr:twoCellAnchor editAs="oneCell">
    <xdr:from>
      <xdr:col>9</xdr:col>
      <xdr:colOff>578471</xdr:colOff>
      <xdr:row>36</xdr:row>
      <xdr:rowOff>28570</xdr:rowOff>
    </xdr:from>
    <xdr:to>
      <xdr:col>16</xdr:col>
      <xdr:colOff>333307</xdr:colOff>
      <xdr:row>37</xdr:row>
      <xdr:rowOff>151894</xdr:rowOff>
    </xdr:to>
    <xdr:pic>
      <xdr:nvPicPr>
        <xdr:cNvPr id="5" name="גרפיקה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xmlns:a14="http://schemas.microsoft.com/office/drawing/2010/main" xmlns="" r:embed="rId3"/>
            </a:ext>
          </a:extLst>
        </a:blip>
        <a:stretch>
          <a:fillRect/>
        </a:stretch>
      </xdr:blipFill>
      <xdr:spPr>
        <a:xfrm>
          <a:off x="6067425" y="6886575"/>
          <a:ext cx="4019550" cy="314325"/>
        </a:xfrm>
        <a:prstGeom prst="rect">
          <a:avLst/>
        </a:prstGeom>
        <a:effectLst>
          <a:outerShdw blurRad="228600" dir="5400000" algn="ctr" rotWithShape="0">
            <a:srgbClr val="000000">
              <a:alpha val="66000"/>
            </a:srgb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178200</xdr:colOff>
      <xdr:row>39</xdr:row>
      <xdr:rowOff>69300</xdr:rowOff>
    </xdr:to>
    <xdr:grpSp>
      <xdr:nvGrpSpPr>
        <xdr:cNvPr id="2" name="קבוצה 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GrpSpPr>
          <a:grpSpLocks/>
        </xdr:cNvGrpSpPr>
      </xdr:nvGrpSpPr>
      <xdr:grpSpPr>
        <a:xfrm>
          <a:off x="10270595682" y="0"/>
          <a:ext cx="10846200" cy="7061771"/>
          <a:chOff x="2142464505" y="0"/>
          <a:chExt cx="10465200" cy="7498800"/>
        </a:xfrm>
      </xdr:grpSpPr>
      <xdr:pic>
        <xdr:nvPicPr>
          <xdr:cNvPr id="3" name="תמונה 2">
            <a:extLst>
              <a:ext uri="{FF2B5EF4-FFF2-40B4-BE49-F238E27FC236}">
                <a16:creationId xmlns:a16="http://schemas.microsoft.com/office/drawing/2014/main" id="{00000000-0000-0000-0000-00000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3422" r="3422"/>
          <a:stretch>
            <a:fillRect/>
          </a:stretch>
        </xdr:blipFill>
        <xdr:spPr>
          <a:xfrm>
            <a:off x="2142464506" y="0"/>
            <a:ext cx="10465199" cy="7498800"/>
          </a:xfrm>
          <a:prstGeom prst="rect">
            <a:avLst/>
          </a:prstGeom>
        </xdr:spPr>
      </xdr:pic>
      <xdr:sp macro="" textlink="" fLocksText="0">
        <xdr:nvSpPr>
          <xdr:cNvPr id="4" name="מלבן 3">
            <a:extLst>
              <a:ext uri="{FF2B5EF4-FFF2-40B4-BE49-F238E27FC236}">
                <a16:creationId xmlns:a16="http://schemas.microsoft.com/office/drawing/2014/main" id="{00000000-0000-0000-0000-000000000000}"/>
              </a:ext>
            </a:extLst>
          </xdr:cNvPr>
          <xdr:cNvSpPr/>
        </xdr:nvSpPr>
        <xdr:spPr>
          <a:xfrm>
            <a:off x="2142464505" y="2545800"/>
            <a:ext cx="10465200" cy="4953000"/>
          </a:xfrm>
          <a:prstGeom prst="rect">
            <a:avLst/>
          </a:prstGeom>
          <a:gradFill rotWithShape="1">
            <a:gsLst>
              <a:gs pos="0">
                <a:srgbClr val="1229C6">
                  <a:alpha val="0"/>
                </a:srgbClr>
              </a:gs>
              <a:gs pos="100000">
                <a:srgbClr val="1229C6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</xdr:grpSp>
    <xdr:clientData/>
  </xdr:twoCellAnchor>
  <xdr:twoCellAnchor>
    <xdr:from>
      <xdr:col>9</xdr:col>
      <xdr:colOff>11206</xdr:colOff>
      <xdr:row>30</xdr:row>
      <xdr:rowOff>134470</xdr:rowOff>
    </xdr:from>
    <xdr:to>
      <xdr:col>16</xdr:col>
      <xdr:colOff>199465</xdr:colOff>
      <xdr:row>38</xdr:row>
      <xdr:rowOff>97346</xdr:rowOff>
    </xdr:to>
    <xdr:sp macro="" textlink="">
      <xdr:nvSpPr>
        <xdr:cNvPr id="5" name="תיבת טקסט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SpPr txBox="1"/>
      </xdr:nvSpPr>
      <xdr:spPr>
        <a:xfrm>
          <a:off x="5495925" y="5848350"/>
          <a:ext cx="4457700" cy="14859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1" anchor="ctr" anchorCtr="0"/>
        <a:lstStyle/>
        <a:p>
          <a:pPr rtl="0"/>
          <a:r>
            <a:rPr lang="he-IL" sz="6000" b="0" i="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חברה</a:t>
          </a:r>
          <a:endParaRPr lang="en-US" sz="6000" b="0" i="0" baseline="0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313765</xdr:colOff>
      <xdr:row>1</xdr:row>
      <xdr:rowOff>0</xdr:rowOff>
    </xdr:from>
    <xdr:to>
      <xdr:col>5</xdr:col>
      <xdr:colOff>104215</xdr:colOff>
      <xdr:row>2</xdr:row>
      <xdr:rowOff>28575</xdr:rowOff>
    </xdr:to>
    <xdr:pic>
      <xdr:nvPicPr>
        <xdr:cNvPr id="6" name="גרפיקה 5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xmlns:a14="http://schemas.microsoft.com/office/drawing/2010/main" xmlns="" r:embed="rId3"/>
            </a:ext>
          </a:extLst>
        </a:blip>
        <a:stretch>
          <a:fillRect/>
        </a:stretch>
      </xdr:blipFill>
      <xdr:spPr>
        <a:xfrm>
          <a:off x="314325" y="190500"/>
          <a:ext cx="2838450" cy="219075"/>
        </a:xfrm>
        <a:prstGeom prst="rect">
          <a:avLst/>
        </a:prstGeom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310910</xdr:colOff>
      <xdr:row>2</xdr:row>
      <xdr:rowOff>29294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a14="http://schemas.microsoft.com/office/drawing/2010/main" xmlns="" r:embed="rId2"/>
            </a:ext>
          </a:extLst>
        </a:blip>
        <a:stretch>
          <a:fillRect/>
        </a:stretch>
      </xdr:blipFill>
      <xdr:spPr>
        <a:xfrm>
          <a:off x="247650" y="190500"/>
          <a:ext cx="2752725" cy="2190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29294</xdr:rowOff>
    </xdr:to>
    <xdr:pic>
      <xdr:nvPicPr>
        <xdr:cNvPr id="3" name="גרפיקה 2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a14="http://schemas.microsoft.com/office/drawing/2010/main" xmlns="" r:embed="rId2"/>
            </a:ext>
          </a:extLst>
        </a:blip>
        <a:stretch>
          <a:fillRect/>
        </a:stretch>
      </xdr:blipFill>
      <xdr:spPr>
        <a:xfrm>
          <a:off x="247650" y="190500"/>
          <a:ext cx="2800350" cy="2190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198767</xdr:colOff>
      <xdr:row>2</xdr:row>
      <xdr:rowOff>29294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a14="http://schemas.microsoft.com/office/drawing/2010/main" xmlns="" r:embed="rId2"/>
            </a:ext>
          </a:extLst>
        </a:blip>
        <a:stretch>
          <a:fillRect/>
        </a:stretch>
      </xdr:blipFill>
      <xdr:spPr>
        <a:xfrm>
          <a:off x="247650" y="190500"/>
          <a:ext cx="2743200" cy="2190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276404</xdr:colOff>
      <xdr:row>2</xdr:row>
      <xdr:rowOff>29294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a14="http://schemas.microsoft.com/office/drawing/2010/main" xmlns="" r:embed="rId2"/>
            </a:ext>
          </a:extLst>
        </a:blip>
        <a:stretch>
          <a:fillRect/>
        </a:stretch>
      </xdr:blipFill>
      <xdr:spPr>
        <a:xfrm>
          <a:off x="247650" y="190500"/>
          <a:ext cx="2743200" cy="2190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302284</xdr:colOff>
      <xdr:row>2</xdr:row>
      <xdr:rowOff>29294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a14="http://schemas.microsoft.com/office/drawing/2010/main" xmlns="" r:embed="rId2"/>
            </a:ext>
          </a:extLst>
        </a:blip>
        <a:stretch>
          <a:fillRect/>
        </a:stretch>
      </xdr:blipFill>
      <xdr:spPr>
        <a:xfrm>
          <a:off x="247650" y="190500"/>
          <a:ext cx="2752725" cy="2190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285031</xdr:colOff>
      <xdr:row>2</xdr:row>
      <xdr:rowOff>29294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a14="http://schemas.microsoft.com/office/drawing/2010/main" xmlns="" r:embed="rId2"/>
            </a:ext>
          </a:extLst>
        </a:blip>
        <a:stretch>
          <a:fillRect/>
        </a:stretch>
      </xdr:blipFill>
      <xdr:spPr>
        <a:xfrm>
          <a:off x="247650" y="190500"/>
          <a:ext cx="2752725" cy="2190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397174</xdr:colOff>
      <xdr:row>2</xdr:row>
      <xdr:rowOff>29294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a14="http://schemas.microsoft.com/office/drawing/2010/main" xmlns="" r:embed="rId2"/>
            </a:ext>
          </a:extLst>
        </a:blip>
        <a:stretch>
          <a:fillRect/>
        </a:stretch>
      </xdr:blipFill>
      <xdr:spPr>
        <a:xfrm>
          <a:off x="247650" y="190500"/>
          <a:ext cx="2752725" cy="2190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178200</xdr:colOff>
      <xdr:row>39</xdr:row>
      <xdr:rowOff>69300</xdr:rowOff>
    </xdr:to>
    <xdr:grpSp>
      <xdr:nvGrpSpPr>
        <xdr:cNvPr id="2" name="קבוצה 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GrpSpPr>
          <a:grpSpLocks/>
        </xdr:cNvGrpSpPr>
      </xdr:nvGrpSpPr>
      <xdr:grpSpPr>
        <a:xfrm>
          <a:off x="0" y="0"/>
          <a:ext cx="10544175" cy="7496175"/>
          <a:chOff x="2142464505" y="0"/>
          <a:chExt cx="10465200" cy="7498800"/>
        </a:xfrm>
      </xdr:grpSpPr>
      <xdr:pic>
        <xdr:nvPicPr>
          <xdr:cNvPr id="3" name="תמונה 2">
            <a:extLst>
              <a:ext uri="{FF2B5EF4-FFF2-40B4-BE49-F238E27FC236}">
                <a16:creationId xmlns:a16="http://schemas.microsoft.com/office/drawing/2014/main" id="{00000000-0000-0000-0000-00000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13102" t="10002" r="3094"/>
          <a:stretch>
            <a:fillRect/>
          </a:stretch>
        </xdr:blipFill>
        <xdr:spPr>
          <a:xfrm>
            <a:off x="2142464506" y="0"/>
            <a:ext cx="10465199" cy="7498800"/>
          </a:xfrm>
          <a:prstGeom prst="rect">
            <a:avLst/>
          </a:prstGeom>
        </xdr:spPr>
      </xdr:pic>
      <xdr:sp macro="" textlink="" fLocksText="0">
        <xdr:nvSpPr>
          <xdr:cNvPr id="4" name="מלבן 3">
            <a:extLst>
              <a:ext uri="{FF2B5EF4-FFF2-40B4-BE49-F238E27FC236}">
                <a16:creationId xmlns:a16="http://schemas.microsoft.com/office/drawing/2014/main" id="{00000000-0000-0000-0000-000000000000}"/>
              </a:ext>
            </a:extLst>
          </xdr:cNvPr>
          <xdr:cNvSpPr/>
        </xdr:nvSpPr>
        <xdr:spPr>
          <a:xfrm>
            <a:off x="2142464505" y="2545800"/>
            <a:ext cx="10465200" cy="4953000"/>
          </a:xfrm>
          <a:prstGeom prst="rect">
            <a:avLst/>
          </a:prstGeom>
          <a:gradFill rotWithShape="1">
            <a:gsLst>
              <a:gs pos="0">
                <a:srgbClr val="1229C6">
                  <a:alpha val="0"/>
                </a:srgbClr>
              </a:gs>
              <a:gs pos="100000">
                <a:srgbClr val="1229C6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</xdr:grpSp>
    <xdr:clientData/>
  </xdr:twoCellAnchor>
  <xdr:twoCellAnchor>
    <xdr:from>
      <xdr:col>9</xdr:col>
      <xdr:colOff>11206</xdr:colOff>
      <xdr:row>30</xdr:row>
      <xdr:rowOff>134470</xdr:rowOff>
    </xdr:from>
    <xdr:to>
      <xdr:col>16</xdr:col>
      <xdr:colOff>199465</xdr:colOff>
      <xdr:row>38</xdr:row>
      <xdr:rowOff>97346</xdr:rowOff>
    </xdr:to>
    <xdr:sp macro="" textlink="">
      <xdr:nvSpPr>
        <xdr:cNvPr id="5" name="תיבת טקסט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SpPr txBox="1"/>
      </xdr:nvSpPr>
      <xdr:spPr>
        <a:xfrm>
          <a:off x="5495925" y="5848350"/>
          <a:ext cx="4457700" cy="14859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1" anchor="ctr" anchorCtr="0"/>
        <a:lstStyle/>
        <a:p>
          <a:pPr rtl="0"/>
          <a:r>
            <a:rPr lang="he-IL" sz="6000" b="0" i="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ממשל תאגידי</a:t>
          </a:r>
        </a:p>
      </xdr:txBody>
    </xdr:sp>
    <xdr:clientData/>
  </xdr:twoCellAnchor>
  <xdr:twoCellAnchor editAs="oneCell">
    <xdr:from>
      <xdr:col>0</xdr:col>
      <xdr:colOff>313765</xdr:colOff>
      <xdr:row>1</xdr:row>
      <xdr:rowOff>0</xdr:rowOff>
    </xdr:from>
    <xdr:to>
      <xdr:col>5</xdr:col>
      <xdr:colOff>104215</xdr:colOff>
      <xdr:row>2</xdr:row>
      <xdr:rowOff>28575</xdr:rowOff>
    </xdr:to>
    <xdr:pic>
      <xdr:nvPicPr>
        <xdr:cNvPr id="9" name="גרפיקה 8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xmlns:a14="http://schemas.microsoft.com/office/drawing/2010/main" xmlns="" r:embed="rId3"/>
            </a:ext>
          </a:extLst>
        </a:blip>
        <a:stretch>
          <a:fillRect/>
        </a:stretch>
      </xdr:blipFill>
      <xdr:spPr>
        <a:xfrm>
          <a:off x="314325" y="190500"/>
          <a:ext cx="2838450" cy="219075"/>
        </a:xfrm>
        <a:prstGeom prst="rect">
          <a:avLst/>
        </a:prstGeom>
        <a:effectLst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175952</xdr:rowOff>
    </xdr:from>
    <xdr:to>
      <xdr:col>15</xdr:col>
      <xdr:colOff>0</xdr:colOff>
      <xdr:row>31</xdr:row>
      <xdr:rowOff>47343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247775"/>
          <a:ext cx="8534400" cy="4819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319536</xdr:colOff>
      <xdr:row>2</xdr:row>
      <xdr:rowOff>29294</xdr:rowOff>
    </xdr:to>
    <xdr:pic>
      <xdr:nvPicPr>
        <xdr:cNvPr id="3" name="גרפיקה 2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xmlns:a14="http://schemas.microsoft.com/office/drawing/2010/main" xmlns="" r:embed="rId3"/>
            </a:ext>
          </a:extLst>
        </a:blip>
        <a:stretch>
          <a:fillRect/>
        </a:stretch>
      </xdr:blipFill>
      <xdr:spPr>
        <a:xfrm>
          <a:off x="247650" y="190500"/>
          <a:ext cx="2762250" cy="219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-185812588</xdr:colOff>
      <xdr:row>0</xdr:row>
      <xdr:rowOff>181155</xdr:rowOff>
    </xdr:from>
    <xdr:to>
      <xdr:col>0</xdr:col>
      <xdr:colOff>-183230031</xdr:colOff>
      <xdr:row>2</xdr:row>
      <xdr:rowOff>5826</xdr:rowOff>
    </xdr:to>
    <xdr:pic>
      <xdr:nvPicPr>
        <xdr:cNvPr id="3" name="גרפיקה 2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a14="http://schemas.microsoft.com/office/drawing/2010/main" xmlns="" r:embed="rId2"/>
            </a:ext>
          </a:extLst>
        </a:blip>
        <a:stretch>
          <a:fillRect/>
        </a:stretch>
      </xdr:blipFill>
      <xdr:spPr>
        <a:xfrm>
          <a:off x="0" y="180975"/>
          <a:ext cx="2581275" cy="219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2838450</xdr:colOff>
      <xdr:row>2</xdr:row>
      <xdr:rowOff>28396</xdr:rowOff>
    </xdr:to>
    <xdr:pic>
      <xdr:nvPicPr>
        <xdr:cNvPr id="5" name="גרפיקה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a14="http://schemas.microsoft.com/office/drawing/2010/main" xmlns="" r:embed="rId2"/>
            </a:ext>
          </a:extLst>
        </a:blip>
        <a:stretch>
          <a:fillRect/>
        </a:stretch>
      </xdr:blipFill>
      <xdr:spPr>
        <a:xfrm>
          <a:off x="247650" y="190500"/>
          <a:ext cx="283845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298756</xdr:colOff>
      <xdr:row>2</xdr:row>
      <xdr:rowOff>95249</xdr:rowOff>
    </xdr:from>
    <xdr:to>
      <xdr:col>5</xdr:col>
      <xdr:colOff>542925</xdr:colOff>
      <xdr:row>6</xdr:row>
      <xdr:rowOff>180975</xdr:rowOff>
    </xdr:to>
    <xdr:pic>
      <xdr:nvPicPr>
        <xdr:cNvPr id="6" name="תמונה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t="12597" b="4380"/>
        <a:stretch>
          <a:fillRect/>
        </a:stretch>
      </xdr:blipFill>
      <xdr:spPr>
        <a:xfrm>
          <a:off x="4552950" y="485775"/>
          <a:ext cx="4067175" cy="24003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612834</xdr:colOff>
      <xdr:row>2</xdr:row>
      <xdr:rowOff>29294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a14="http://schemas.microsoft.com/office/drawing/2010/main" xmlns="" r:embed="rId2"/>
            </a:ext>
          </a:extLst>
        </a:blip>
        <a:stretch>
          <a:fillRect/>
        </a:stretch>
      </xdr:blipFill>
      <xdr:spPr>
        <a:xfrm>
          <a:off x="247650" y="190500"/>
          <a:ext cx="2752725" cy="21907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6</xdr:row>
      <xdr:rowOff>0</xdr:rowOff>
    </xdr:from>
    <xdr:to>
      <xdr:col>13</xdr:col>
      <xdr:colOff>609599</xdr:colOff>
      <xdr:row>32</xdr:row>
      <xdr:rowOff>203152</xdr:rowOff>
    </xdr:to>
    <xdr:pic>
      <xdr:nvPicPr>
        <xdr:cNvPr id="50" name="תמונה 49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1333500"/>
          <a:ext cx="8972550" cy="71342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664593</xdr:colOff>
      <xdr:row>2</xdr:row>
      <xdr:rowOff>29294</xdr:rowOff>
    </xdr:to>
    <xdr:pic>
      <xdr:nvPicPr>
        <xdr:cNvPr id="4" name="גרפיקה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a14="http://schemas.microsoft.com/office/drawing/2010/main" xmlns="" r:embed="rId2"/>
            </a:ext>
          </a:extLst>
        </a:blip>
        <a:stretch>
          <a:fillRect/>
        </a:stretch>
      </xdr:blipFill>
      <xdr:spPr>
        <a:xfrm>
          <a:off x="247650" y="190500"/>
          <a:ext cx="2762250" cy="21907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1389212</xdr:colOff>
      <xdr:row>2</xdr:row>
      <xdr:rowOff>29294</xdr:rowOff>
    </xdr:to>
    <xdr:pic>
      <xdr:nvPicPr>
        <xdr:cNvPr id="4" name="גרפיקה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a14="http://schemas.microsoft.com/office/drawing/2010/main" xmlns="" r:embed="rId2"/>
            </a:ext>
          </a:extLst>
        </a:blip>
        <a:stretch>
          <a:fillRect/>
        </a:stretch>
      </xdr:blipFill>
      <xdr:spPr>
        <a:xfrm>
          <a:off x="247650" y="190500"/>
          <a:ext cx="2790825" cy="21907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0</xdr:colOff>
      <xdr:row>2</xdr:row>
      <xdr:rowOff>29294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a14="http://schemas.microsoft.com/office/drawing/2010/main" xmlns="" r:embed="rId2"/>
            </a:ext>
          </a:extLst>
        </a:blip>
        <a:stretch>
          <a:fillRect/>
        </a:stretch>
      </xdr:blipFill>
      <xdr:spPr>
        <a:xfrm>
          <a:off x="247650" y="190500"/>
          <a:ext cx="2762250" cy="219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699099</xdr:colOff>
      <xdr:row>2</xdr:row>
      <xdr:rowOff>29294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a14="http://schemas.microsoft.com/office/drawing/2010/main" xmlns="" r:embed="rId2"/>
            </a:ext>
          </a:extLst>
        </a:blip>
        <a:stretch>
          <a:fillRect/>
        </a:stretch>
      </xdr:blipFill>
      <xdr:spPr>
        <a:xfrm>
          <a:off x="247650" y="190500"/>
          <a:ext cx="2762250" cy="219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178200</xdr:colOff>
      <xdr:row>39</xdr:row>
      <xdr:rowOff>69300</xdr:rowOff>
    </xdr:to>
    <xdr:grpSp>
      <xdr:nvGrpSpPr>
        <xdr:cNvPr id="2" name="קבוצה 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GrpSpPr>
          <a:grpSpLocks/>
        </xdr:cNvGrpSpPr>
      </xdr:nvGrpSpPr>
      <xdr:grpSpPr>
        <a:xfrm>
          <a:off x="10270595682" y="0"/>
          <a:ext cx="10846200" cy="7061771"/>
          <a:chOff x="2142464505" y="0"/>
          <a:chExt cx="10465200" cy="7498800"/>
        </a:xfrm>
      </xdr:grpSpPr>
      <xdr:pic>
        <xdr:nvPicPr>
          <xdr:cNvPr id="4" name="תמונה 3">
            <a:extLst>
              <a:ext uri="{FF2B5EF4-FFF2-40B4-BE49-F238E27FC236}">
                <a16:creationId xmlns:a16="http://schemas.microsoft.com/office/drawing/2014/main" id="{00000000-0000-0000-0000-00000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t="2055" b="2055"/>
          <a:stretch>
            <a:fillRect/>
          </a:stretch>
        </xdr:blipFill>
        <xdr:spPr>
          <a:xfrm>
            <a:off x="2142464506" y="0"/>
            <a:ext cx="10465199" cy="7498800"/>
          </a:xfrm>
          <a:prstGeom prst="rect">
            <a:avLst/>
          </a:prstGeom>
        </xdr:spPr>
      </xdr:pic>
      <xdr:sp macro="" textlink="" fLocksText="0">
        <xdr:nvSpPr>
          <xdr:cNvPr id="3" name="מלבן 2">
            <a:extLst>
              <a:ext uri="{FF2B5EF4-FFF2-40B4-BE49-F238E27FC236}">
                <a16:creationId xmlns:a16="http://schemas.microsoft.com/office/drawing/2014/main" id="{00000000-0000-0000-0000-000000000000}"/>
              </a:ext>
            </a:extLst>
          </xdr:cNvPr>
          <xdr:cNvSpPr/>
        </xdr:nvSpPr>
        <xdr:spPr>
          <a:xfrm>
            <a:off x="2142464505" y="2545800"/>
            <a:ext cx="10465200" cy="4953000"/>
          </a:xfrm>
          <a:prstGeom prst="rect">
            <a:avLst/>
          </a:prstGeom>
          <a:gradFill rotWithShape="1">
            <a:gsLst>
              <a:gs pos="0">
                <a:srgbClr val="1229C6">
                  <a:alpha val="0"/>
                </a:srgbClr>
              </a:gs>
              <a:gs pos="100000">
                <a:srgbClr val="1229C6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</xdr:grpSp>
    <xdr:clientData/>
  </xdr:twoCellAnchor>
  <xdr:twoCellAnchor>
    <xdr:from>
      <xdr:col>9</xdr:col>
      <xdr:colOff>11206</xdr:colOff>
      <xdr:row>30</xdr:row>
      <xdr:rowOff>134470</xdr:rowOff>
    </xdr:from>
    <xdr:to>
      <xdr:col>16</xdr:col>
      <xdr:colOff>199465</xdr:colOff>
      <xdr:row>38</xdr:row>
      <xdr:rowOff>97346</xdr:rowOff>
    </xdr:to>
    <xdr:sp macro="" textlink="">
      <xdr:nvSpPr>
        <xdr:cNvPr id="5" name="תיבת טקסט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SpPr txBox="1"/>
      </xdr:nvSpPr>
      <xdr:spPr>
        <a:xfrm>
          <a:off x="5495925" y="5848350"/>
          <a:ext cx="4457700" cy="14859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1" anchor="ctr" anchorCtr="0"/>
        <a:lstStyle/>
        <a:p>
          <a:pPr rtl="0"/>
          <a:r>
            <a:rPr lang="he-IL" sz="6000" b="0" i="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סביבה</a:t>
          </a:r>
          <a:endParaRPr lang="en-US" sz="6000" b="0" i="0" baseline="0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313765</xdr:colOff>
      <xdr:row>1</xdr:row>
      <xdr:rowOff>0</xdr:rowOff>
    </xdr:from>
    <xdr:to>
      <xdr:col>5</xdr:col>
      <xdr:colOff>104215</xdr:colOff>
      <xdr:row>2</xdr:row>
      <xdr:rowOff>28575</xdr:rowOff>
    </xdr:to>
    <xdr:pic>
      <xdr:nvPicPr>
        <xdr:cNvPr id="6" name="גרפיקה 5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xmlns:a14="http://schemas.microsoft.com/office/drawing/2010/main" xmlns="" r:embed="rId3"/>
            </a:ext>
          </a:extLst>
        </a:blip>
        <a:stretch>
          <a:fillRect/>
        </a:stretch>
      </xdr:blipFill>
      <xdr:spPr>
        <a:xfrm>
          <a:off x="314325" y="190500"/>
          <a:ext cx="2838450" cy="219075"/>
        </a:xfrm>
        <a:prstGeom prst="rect">
          <a:avLst/>
        </a:prstGeom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327264</xdr:colOff>
      <xdr:row>2</xdr:row>
      <xdr:rowOff>17864</xdr:rowOff>
    </xdr:to>
    <xdr:pic>
      <xdr:nvPicPr>
        <xdr:cNvPr id="3" name="גרפיקה 2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a14="http://schemas.microsoft.com/office/drawing/2010/main" xmlns="" r:embed="rId2"/>
            </a:ext>
          </a:extLst>
        </a:blip>
        <a:stretch>
          <a:fillRect/>
        </a:stretch>
      </xdr:blipFill>
      <xdr:spPr>
        <a:xfrm>
          <a:off x="247650" y="190500"/>
          <a:ext cx="2733675" cy="2095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709182</xdr:colOff>
      <xdr:row>4</xdr:row>
      <xdr:rowOff>61936</xdr:rowOff>
    </xdr:from>
    <xdr:to>
      <xdr:col>22</xdr:col>
      <xdr:colOff>500339</xdr:colOff>
      <xdr:row>28</xdr:row>
      <xdr:rowOff>97644</xdr:rowOff>
    </xdr:to>
    <xdr:sp macro="" textlink="" fLocksText="0">
      <xdr:nvSpPr>
        <xdr:cNvPr id="5" name="מלבן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SpPr/>
      </xdr:nvSpPr>
      <xdr:spPr>
        <a:xfrm>
          <a:off x="7639050" y="828675"/>
          <a:ext cx="8515350" cy="61436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345416</xdr:colOff>
      <xdr:row>2</xdr:row>
      <xdr:rowOff>21674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a14="http://schemas.microsoft.com/office/drawing/2010/main" xmlns="" r:embed="rId2"/>
            </a:ext>
          </a:extLst>
        </a:blip>
        <a:stretch>
          <a:fillRect/>
        </a:stretch>
      </xdr:blipFill>
      <xdr:spPr>
        <a:xfrm>
          <a:off x="247650" y="190500"/>
          <a:ext cx="2743200" cy="2095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802616</xdr:colOff>
      <xdr:row>2</xdr:row>
      <xdr:rowOff>21674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a14="http://schemas.microsoft.com/office/drawing/2010/main" xmlns="" r:embed="rId2"/>
            </a:ext>
          </a:extLst>
        </a:blip>
        <a:stretch>
          <a:fillRect/>
        </a:stretch>
      </xdr:blipFill>
      <xdr:spPr>
        <a:xfrm>
          <a:off x="247650" y="190500"/>
          <a:ext cx="2762250" cy="209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612834</xdr:colOff>
      <xdr:row>2</xdr:row>
      <xdr:rowOff>29294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a14="http://schemas.microsoft.com/office/drawing/2010/main" xmlns="" r:embed="rId2"/>
            </a:ext>
          </a:extLst>
        </a:blip>
        <a:stretch>
          <a:fillRect/>
        </a:stretch>
      </xdr:blipFill>
      <xdr:spPr>
        <a:xfrm>
          <a:off x="247650" y="190500"/>
          <a:ext cx="2752725" cy="2190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612834</xdr:colOff>
      <xdr:row>2</xdr:row>
      <xdr:rowOff>21674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a14="http://schemas.microsoft.com/office/drawing/2010/main" xmlns="" r:embed="rId2"/>
            </a:ext>
          </a:extLst>
        </a:blip>
        <a:stretch>
          <a:fillRect/>
        </a:stretch>
      </xdr:blipFill>
      <xdr:spPr>
        <a:xfrm>
          <a:off x="247650" y="190500"/>
          <a:ext cx="2752725" cy="209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0210485\AppData\Local\Microsoft\Windows\INetCache\Content.Outlook\WZOMNFKQ\&#1502;&#1513;&#1488;&#1489;&#1497;%20&#1488;&#1504;&#1493;&#1513;\&#1504;&#1514;&#1493;&#1504;&#1497;&#1501;%20&#1502;&#1499;&#1493;&#1499;&#1497;\&#1492;&#1513;&#1500;&#1502;&#1493;&#1514;%2018.6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count"/>
      <sheetName val="משוב והערכה"/>
      <sheetName val="כוח אדם"/>
      <sheetName val=" הנהלה"/>
    </sheetNames>
    <sheetDataSet>
      <sheetData sheetId="0"/>
      <sheetData sheetId="1"/>
      <sheetData sheetId="2">
        <row r="15">
          <cell r="C15">
            <v>564</v>
          </cell>
          <cell r="D15">
            <v>707</v>
          </cell>
          <cell r="G15">
            <v>535</v>
          </cell>
          <cell r="H15">
            <v>803</v>
          </cell>
          <cell r="K15">
            <v>578</v>
          </cell>
          <cell r="L15">
            <v>786</v>
          </cell>
        </row>
        <row r="16">
          <cell r="C16">
            <v>993</v>
          </cell>
          <cell r="D16">
            <v>1668</v>
          </cell>
          <cell r="G16">
            <v>965</v>
          </cell>
          <cell r="H16">
            <v>1672</v>
          </cell>
          <cell r="K16">
            <v>949</v>
          </cell>
          <cell r="L16">
            <v>1656</v>
          </cell>
        </row>
        <row r="17">
          <cell r="C17">
            <v>367</v>
          </cell>
          <cell r="D17">
            <v>1109</v>
          </cell>
          <cell r="G17">
            <v>384</v>
          </cell>
          <cell r="H17">
            <v>1116</v>
          </cell>
          <cell r="K17">
            <v>435</v>
          </cell>
          <cell r="L17">
            <v>1194</v>
          </cell>
        </row>
        <row r="21">
          <cell r="B21" t="str">
            <v>מספר עובדים חיצוניים (שמחזיקים במשרות מקצועיות)</v>
          </cell>
          <cell r="C21">
            <v>455</v>
          </cell>
          <cell r="D21">
            <v>350</v>
          </cell>
          <cell r="E21">
            <v>805</v>
          </cell>
          <cell r="F21">
            <v>520</v>
          </cell>
          <cell r="G21">
            <v>445</v>
          </cell>
          <cell r="H21">
            <v>965</v>
          </cell>
          <cell r="I21">
            <v>331</v>
          </cell>
          <cell r="J21">
            <v>354</v>
          </cell>
          <cell r="K21">
            <v>685</v>
          </cell>
          <cell r="L21" t="str">
            <v>2-7, 2-8</v>
          </cell>
        </row>
        <row r="22">
          <cell r="B22" t="str">
            <v>אחוז עובדים חיצוניים (שמחזיקים במשרות מקצועיות)</v>
          </cell>
          <cell r="C22">
            <v>0.241507430997877</v>
          </cell>
          <cell r="D22">
            <v>9.7465886939571103E-2</v>
          </cell>
          <cell r="E22">
            <v>0.14703196347031999</v>
          </cell>
          <cell r="F22">
            <v>0.27600849256900201</v>
          </cell>
          <cell r="G22">
            <v>0.123920913394598</v>
          </cell>
          <cell r="H22">
            <v>0.176255707762557</v>
          </cell>
          <cell r="I22">
            <v>0.16870540265035699</v>
          </cell>
          <cell r="J22">
            <v>9.73597359735974E-2</v>
          </cell>
          <cell r="K22">
            <v>0.12236513040371599</v>
          </cell>
        </row>
        <row r="23">
          <cell r="B23" t="str">
            <v>מספר עובדים חיצוניים שנקלטו</v>
          </cell>
          <cell r="C23">
            <v>345</v>
          </cell>
          <cell r="D23">
            <v>233</v>
          </cell>
          <cell r="E23">
            <v>578</v>
          </cell>
          <cell r="F23">
            <v>477</v>
          </cell>
          <cell r="G23">
            <v>327</v>
          </cell>
          <cell r="H23">
            <v>804</v>
          </cell>
          <cell r="I23">
            <v>345</v>
          </cell>
          <cell r="J23">
            <v>201</v>
          </cell>
          <cell r="K23">
            <v>546</v>
          </cell>
        </row>
        <row r="24">
          <cell r="B24" t="str">
            <v>אחוז עובדים חיצוניים שנקלטו</v>
          </cell>
          <cell r="C24">
            <v>0.75824175824175799</v>
          </cell>
          <cell r="D24">
            <v>0.66571428571428604</v>
          </cell>
          <cell r="E24">
            <v>0.71801242236024798</v>
          </cell>
          <cell r="F24">
            <v>0.91730769230769205</v>
          </cell>
          <cell r="G24">
            <v>0.73483146067415706</v>
          </cell>
          <cell r="H24">
            <v>0.83316062176165795</v>
          </cell>
          <cell r="I24">
            <v>1.0422960725075501</v>
          </cell>
          <cell r="J24">
            <v>0.56779661016949201</v>
          </cell>
          <cell r="K24">
            <v>0.79708029197080299</v>
          </cell>
        </row>
        <row r="25">
          <cell r="B25" t="str">
            <v>מספר העובדים במשרה מלאה</v>
          </cell>
          <cell r="C25">
            <v>1522</v>
          </cell>
          <cell r="D25">
            <v>3273</v>
          </cell>
          <cell r="E25">
            <v>4795</v>
          </cell>
          <cell r="F25">
            <v>1474</v>
          </cell>
          <cell r="G25">
            <v>3406</v>
          </cell>
          <cell r="H25">
            <v>4880</v>
          </cell>
          <cell r="I25">
            <v>1494</v>
          </cell>
          <cell r="J25">
            <v>3430</v>
          </cell>
          <cell r="K25">
            <v>4924</v>
          </cell>
        </row>
        <row r="26">
          <cell r="B26" t="str">
            <v>אחוז העובדים במשרה מלאה</v>
          </cell>
          <cell r="C26">
            <v>0.80785562632696395</v>
          </cell>
          <cell r="D26">
            <v>0.91144527986633295</v>
          </cell>
          <cell r="E26">
            <v>0.87579908675799101</v>
          </cell>
          <cell r="F26">
            <v>0.78237791932059497</v>
          </cell>
          <cell r="G26">
            <v>0.94848231690336904</v>
          </cell>
          <cell r="H26">
            <v>0.89132420091324205</v>
          </cell>
          <cell r="I26">
            <v>0.76146788990825698</v>
          </cell>
          <cell r="J26">
            <v>0.94334433443344301</v>
          </cell>
          <cell r="K26">
            <v>0.87959985709181898</v>
          </cell>
        </row>
        <row r="27">
          <cell r="B27" t="str">
            <v>מספר העובדים במשרה חלקית</v>
          </cell>
          <cell r="C27">
            <v>402</v>
          </cell>
          <cell r="D27">
            <v>211</v>
          </cell>
          <cell r="E27">
            <v>613</v>
          </cell>
          <cell r="F27">
            <v>410</v>
          </cell>
          <cell r="G27">
            <v>185</v>
          </cell>
          <cell r="H27">
            <v>595</v>
          </cell>
          <cell r="I27">
            <v>468</v>
          </cell>
          <cell r="J27">
            <v>206</v>
          </cell>
          <cell r="K27">
            <v>674</v>
          </cell>
        </row>
        <row r="28">
          <cell r="B28" t="str">
            <v>אחוז העובדים במשרה חלקית</v>
          </cell>
          <cell r="C28">
            <v>0.21337579617834401</v>
          </cell>
          <cell r="D28">
            <v>5.8758006126427197E-2</v>
          </cell>
          <cell r="E28">
            <v>0.11196347031963499</v>
          </cell>
          <cell r="F28">
            <v>0.217622080679406</v>
          </cell>
          <cell r="G28">
            <v>5.1517683096630497E-2</v>
          </cell>
          <cell r="H28">
            <v>0.10867579908675799</v>
          </cell>
          <cell r="I28">
            <v>0.23853211009174299</v>
          </cell>
          <cell r="J28">
            <v>5.6655665566556698E-2</v>
          </cell>
          <cell r="K28">
            <v>0.120400142908181</v>
          </cell>
        </row>
        <row r="29">
          <cell r="B29" t="str">
            <v>סה"כ מספר (מלאה+חלקית)</v>
          </cell>
          <cell r="C29">
            <v>1924</v>
          </cell>
          <cell r="D29">
            <v>3484</v>
          </cell>
          <cell r="E29">
            <v>5408</v>
          </cell>
          <cell r="F29">
            <v>1884</v>
          </cell>
          <cell r="G29">
            <v>3591</v>
          </cell>
          <cell r="H29">
            <v>5475</v>
          </cell>
          <cell r="I29">
            <v>1962</v>
          </cell>
          <cell r="J29">
            <v>3636</v>
          </cell>
          <cell r="K29">
            <v>5598</v>
          </cell>
        </row>
        <row r="30">
          <cell r="B30" t="str">
            <v>סה"כ אחוזים (מלאה+חלקית)</v>
          </cell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</row>
        <row r="31">
          <cell r="B31" t="str">
            <v>מספר עובדים שעליהם חלים הסכמים קיבוציים</v>
          </cell>
          <cell r="C31">
            <v>4978</v>
          </cell>
          <cell r="F31">
            <v>5112</v>
          </cell>
          <cell r="I31">
            <v>5217</v>
          </cell>
          <cell r="L31" t="str">
            <v>102-41</v>
          </cell>
        </row>
        <row r="32">
          <cell r="B32" t="str">
            <v>אחוז עובדים שעליהם חלים הסכמים קיבוציים</v>
          </cell>
          <cell r="C32">
            <v>0.90922374429223696</v>
          </cell>
          <cell r="F32">
            <v>0.93369863013698595</v>
          </cell>
          <cell r="I32">
            <v>0.93193997856377297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"/>
  <sheetViews>
    <sheetView showGridLines="0" rightToLeft="1" tabSelected="1" zoomScale="85" zoomScaleNormal="85" workbookViewId="0">
      <selection activeCell="V35" sqref="V35"/>
    </sheetView>
  </sheetViews>
  <sheetFormatPr defaultColWidth="9.109375" defaultRowHeight="14.4" x14ac:dyDescent="0.3"/>
  <cols>
    <col min="1" max="5" width="9.109375" style="640" customWidth="1"/>
    <col min="6" max="16384" width="9.109375" style="640"/>
  </cols>
  <sheetData/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"/>
  <sheetViews>
    <sheetView showGridLines="0" rightToLeft="1" zoomScale="85" zoomScaleNormal="85" workbookViewId="0">
      <selection activeCell="D26" sqref="D26"/>
    </sheetView>
  </sheetViews>
  <sheetFormatPr defaultColWidth="9.109375" defaultRowHeight="14.4" x14ac:dyDescent="0.3"/>
  <cols>
    <col min="1" max="4" width="9.109375" style="647" customWidth="1"/>
    <col min="5" max="16384" width="9.109375" style="647"/>
  </cols>
  <sheetData/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showGridLines="0" rightToLeft="1" topLeftCell="A82" workbookViewId="0">
      <selection activeCell="K46" sqref="K46"/>
    </sheetView>
  </sheetViews>
  <sheetFormatPr defaultColWidth="9.109375" defaultRowHeight="14.4" x14ac:dyDescent="0.3"/>
  <cols>
    <col min="1" max="1" width="3.6640625" customWidth="1"/>
    <col min="2" max="2" width="15.109375" customWidth="1"/>
    <col min="3" max="15" width="10.6640625" customWidth="1"/>
    <col min="16" max="16" width="11" customWidth="1"/>
    <col min="17" max="17" width="11.33203125" customWidth="1"/>
    <col min="18" max="18" width="12" customWidth="1"/>
    <col min="22" max="22" width="15.33203125" customWidth="1"/>
    <col min="23" max="23" width="14.88671875" customWidth="1"/>
  </cols>
  <sheetData>
    <row r="1" spans="1:15" ht="15" customHeight="1" x14ac:dyDescent="0.3"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5" ht="15" customHeight="1" x14ac:dyDescent="0.3"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5" ht="15" customHeight="1" x14ac:dyDescent="0.3"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5" ht="15" customHeight="1" x14ac:dyDescent="0.3"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5" ht="24" customHeight="1" thickBot="1" x14ac:dyDescent="0.35">
      <c r="B5" s="47" t="s">
        <v>249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5" customHeight="1" thickTop="1" x14ac:dyDescent="0.3"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5" ht="24.9" customHeight="1" x14ac:dyDescent="0.3">
      <c r="B7" s="749" t="s">
        <v>248</v>
      </c>
      <c r="C7" s="749"/>
      <c r="D7" s="749"/>
      <c r="E7" s="749"/>
      <c r="F7" s="749"/>
      <c r="G7" s="749"/>
      <c r="H7" s="749"/>
      <c r="I7" s="749"/>
      <c r="J7" s="749"/>
      <c r="K7" s="749"/>
      <c r="L7" s="749"/>
      <c r="M7" s="749"/>
      <c r="N7" s="749"/>
      <c r="O7" s="749"/>
    </row>
    <row r="8" spans="1:15" ht="24.9" customHeight="1" x14ac:dyDescent="0.3">
      <c r="A8" s="59"/>
      <c r="B8" s="79" t="s">
        <v>372</v>
      </c>
      <c r="C8" s="79"/>
      <c r="D8" s="79"/>
      <c r="E8" s="79"/>
      <c r="H8" s="59"/>
      <c r="I8" s="59"/>
      <c r="J8" s="59"/>
      <c r="K8" s="59"/>
      <c r="L8" s="59"/>
      <c r="M8" s="59"/>
      <c r="N8" s="59"/>
      <c r="O8" s="59"/>
    </row>
    <row r="9" spans="1:15" ht="30.15" customHeight="1" x14ac:dyDescent="0.3">
      <c r="A9" s="59"/>
      <c r="B9" s="264"/>
      <c r="C9" s="265">
        <v>2020</v>
      </c>
      <c r="D9" s="265">
        <v>2021</v>
      </c>
      <c r="E9" s="265">
        <v>2022</v>
      </c>
      <c r="F9" s="265" t="s">
        <v>4</v>
      </c>
      <c r="G9" s="266"/>
      <c r="H9" s="267"/>
      <c r="I9" s="267"/>
      <c r="J9" s="267"/>
      <c r="K9" s="267"/>
      <c r="L9" s="267"/>
      <c r="M9" s="267"/>
      <c r="N9" s="267"/>
      <c r="O9" s="268" t="s">
        <v>5</v>
      </c>
    </row>
    <row r="10" spans="1:15" ht="31.5" customHeight="1" x14ac:dyDescent="0.3">
      <c r="A10" s="59"/>
      <c r="B10" s="201" t="s">
        <v>0</v>
      </c>
      <c r="C10" s="269">
        <v>5408</v>
      </c>
      <c r="D10" s="269">
        <v>5475</v>
      </c>
      <c r="E10" s="269">
        <v>5598</v>
      </c>
      <c r="F10" s="772" t="s">
        <v>279</v>
      </c>
      <c r="G10" s="772"/>
      <c r="H10" s="772"/>
      <c r="I10" s="772"/>
      <c r="J10" s="137"/>
      <c r="K10" s="137"/>
      <c r="L10" s="137"/>
      <c r="M10" s="137"/>
      <c r="N10" s="137"/>
      <c r="O10" s="739" t="s">
        <v>244</v>
      </c>
    </row>
    <row r="11" spans="1:15" ht="21.15" customHeight="1" x14ac:dyDescent="0.3">
      <c r="A11" s="59"/>
      <c r="B11" s="202" t="s">
        <v>38</v>
      </c>
      <c r="C11" s="270">
        <v>1229</v>
      </c>
      <c r="D11" s="270">
        <v>1094</v>
      </c>
      <c r="E11" s="270">
        <v>1065</v>
      </c>
      <c r="F11" s="270"/>
      <c r="G11" s="271"/>
      <c r="H11" s="139"/>
      <c r="I11" s="139"/>
      <c r="J11" s="139"/>
      <c r="K11" s="139"/>
      <c r="L11" s="139"/>
      <c r="M11" s="139"/>
      <c r="N11" s="139"/>
      <c r="O11" s="770"/>
    </row>
    <row r="12" spans="1:15" ht="21.15" customHeight="1" x14ac:dyDescent="0.3">
      <c r="A12" s="59"/>
      <c r="B12" s="202" t="s">
        <v>2</v>
      </c>
      <c r="C12" s="270">
        <v>1900</v>
      </c>
      <c r="D12" s="270">
        <v>1768</v>
      </c>
      <c r="E12" s="270">
        <v>1704</v>
      </c>
      <c r="F12" s="270"/>
      <c r="G12" s="271"/>
      <c r="H12" s="139"/>
      <c r="I12" s="139"/>
      <c r="J12" s="139"/>
      <c r="K12" s="139"/>
      <c r="L12" s="139"/>
      <c r="M12" s="139"/>
      <c r="N12" s="139"/>
      <c r="O12" s="770"/>
    </row>
    <row r="13" spans="1:15" ht="21.15" customHeight="1" x14ac:dyDescent="0.3">
      <c r="A13" s="59"/>
      <c r="B13" s="202" t="s">
        <v>3</v>
      </c>
      <c r="C13" s="270">
        <v>1311</v>
      </c>
      <c r="D13" s="270">
        <v>1121</v>
      </c>
      <c r="E13" s="270">
        <v>950</v>
      </c>
      <c r="F13" s="270"/>
      <c r="G13" s="271"/>
      <c r="H13" s="139"/>
      <c r="I13" s="139"/>
      <c r="J13" s="139"/>
      <c r="K13" s="139"/>
      <c r="L13" s="139"/>
      <c r="M13" s="139"/>
      <c r="N13" s="139"/>
      <c r="O13" s="770"/>
    </row>
    <row r="14" spans="1:15" ht="21.15" customHeight="1" x14ac:dyDescent="0.3">
      <c r="A14" s="59"/>
      <c r="B14" s="1" t="s">
        <v>8</v>
      </c>
      <c r="C14" s="272">
        <v>9806</v>
      </c>
      <c r="D14" s="272">
        <v>9447</v>
      </c>
      <c r="E14" s="272">
        <v>9348</v>
      </c>
      <c r="F14" s="272"/>
      <c r="G14" s="273"/>
      <c r="H14" s="143"/>
      <c r="I14" s="143"/>
      <c r="J14" s="143"/>
      <c r="K14" s="143"/>
      <c r="L14" s="143"/>
      <c r="M14" s="143"/>
      <c r="N14" s="143"/>
      <c r="O14" s="771"/>
    </row>
    <row r="15" spans="1:15" ht="21.15" customHeight="1" x14ac:dyDescent="0.3">
      <c r="A15" s="59"/>
      <c r="B15" s="80"/>
      <c r="C15" s="98"/>
      <c r="D15" s="98"/>
      <c r="E15" s="98"/>
      <c r="F15" s="98"/>
      <c r="G15" s="99"/>
      <c r="H15" s="59"/>
      <c r="I15" s="59"/>
      <c r="J15" s="59"/>
      <c r="K15" s="59"/>
      <c r="L15" s="59"/>
      <c r="M15" s="59"/>
      <c r="N15" s="59"/>
      <c r="O15" s="59"/>
    </row>
    <row r="16" spans="1:15" ht="24.9" customHeight="1" x14ac:dyDescent="0.3">
      <c r="A16" s="59"/>
      <c r="B16" s="79" t="s">
        <v>117</v>
      </c>
      <c r="C16" s="79"/>
      <c r="D16" s="79"/>
      <c r="E16" s="79"/>
      <c r="F16" s="79"/>
      <c r="G16" s="59"/>
      <c r="H16" s="59"/>
      <c r="I16" s="59"/>
      <c r="J16" s="59"/>
      <c r="K16" s="59"/>
      <c r="L16" s="59"/>
      <c r="M16" s="59"/>
      <c r="N16" s="59"/>
      <c r="O16" s="59"/>
    </row>
    <row r="17" spans="1:15" ht="30.15" customHeight="1" x14ac:dyDescent="0.3">
      <c r="A17" s="59"/>
      <c r="B17" s="274"/>
      <c r="C17" s="691">
        <v>2021</v>
      </c>
      <c r="D17" s="766"/>
      <c r="E17" s="766">
        <v>2022</v>
      </c>
      <c r="F17" s="692"/>
      <c r="G17" s="274"/>
      <c r="H17" s="274"/>
      <c r="I17" s="274"/>
      <c r="J17" s="274"/>
      <c r="K17" s="274"/>
      <c r="L17" s="274"/>
      <c r="M17" s="274"/>
      <c r="N17" s="274"/>
      <c r="O17" s="268" t="s">
        <v>5</v>
      </c>
    </row>
    <row r="18" spans="1:15" ht="40.65" customHeight="1" x14ac:dyDescent="0.3">
      <c r="A18" s="59"/>
      <c r="B18" s="275"/>
      <c r="C18" s="132" t="s">
        <v>118</v>
      </c>
      <c r="D18" s="149" t="s">
        <v>119</v>
      </c>
      <c r="E18" s="276" t="s">
        <v>118</v>
      </c>
      <c r="F18" s="135" t="s">
        <v>119</v>
      </c>
      <c r="G18" s="277"/>
      <c r="H18" s="278"/>
      <c r="I18" s="132"/>
      <c r="J18" s="132"/>
      <c r="K18" s="132"/>
      <c r="L18" s="132"/>
      <c r="M18" s="132"/>
      <c r="N18" s="132"/>
      <c r="O18" s="738" t="s">
        <v>250</v>
      </c>
    </row>
    <row r="19" spans="1:15" ht="21.15" customHeight="1" x14ac:dyDescent="0.3">
      <c r="A19" s="59"/>
      <c r="B19" s="279" t="s">
        <v>0</v>
      </c>
      <c r="C19" s="280">
        <f>5556*0.92</f>
        <v>5111.5200000000004</v>
      </c>
      <c r="D19" s="281">
        <v>0.92</v>
      </c>
      <c r="E19" s="282">
        <f>5610*0.93</f>
        <v>5217.3</v>
      </c>
      <c r="F19" s="283">
        <v>0.93</v>
      </c>
      <c r="G19" s="284"/>
      <c r="H19" s="285"/>
      <c r="I19" s="193"/>
      <c r="J19" s="193"/>
      <c r="K19" s="193"/>
      <c r="L19" s="193"/>
      <c r="M19" s="193"/>
      <c r="N19" s="286"/>
      <c r="O19" s="738"/>
    </row>
    <row r="20" spans="1:15" ht="21.15" customHeight="1" x14ac:dyDescent="0.3">
      <c r="A20" s="59"/>
      <c r="B20" s="287" t="s">
        <v>38</v>
      </c>
      <c r="C20" s="140">
        <v>905</v>
      </c>
      <c r="D20" s="288">
        <v>0.79500000000000004</v>
      </c>
      <c r="E20" s="289">
        <v>882</v>
      </c>
      <c r="F20" s="290">
        <v>0.79100000000000004</v>
      </c>
      <c r="G20" s="271"/>
      <c r="H20" s="291"/>
      <c r="I20" s="197"/>
      <c r="J20" s="197"/>
      <c r="K20" s="197"/>
      <c r="L20" s="197"/>
      <c r="M20" s="197"/>
      <c r="N20" s="292"/>
      <c r="O20" s="738"/>
    </row>
    <row r="21" spans="1:15" ht="21.15" customHeight="1" x14ac:dyDescent="0.3">
      <c r="A21" s="59"/>
      <c r="B21" s="287" t="s">
        <v>2</v>
      </c>
      <c r="C21" s="293">
        <v>1658</v>
      </c>
      <c r="D21" s="294">
        <v>0.93700000000000006</v>
      </c>
      <c r="E21" s="295">
        <v>1572</v>
      </c>
      <c r="F21" s="296">
        <v>0.93500000000000005</v>
      </c>
      <c r="G21" s="271"/>
      <c r="H21" s="291"/>
      <c r="I21" s="197"/>
      <c r="J21" s="197"/>
      <c r="K21" s="197"/>
      <c r="L21" s="197"/>
      <c r="M21" s="197"/>
      <c r="N21" s="292"/>
      <c r="O21" s="738"/>
    </row>
    <row r="22" spans="1:15" ht="21.15" customHeight="1" x14ac:dyDescent="0.3">
      <c r="A22" s="59"/>
      <c r="B22" s="287" t="s">
        <v>207</v>
      </c>
      <c r="C22" s="293">
        <v>1065</v>
      </c>
      <c r="D22" s="297">
        <v>0.95</v>
      </c>
      <c r="E22" s="289">
        <v>893</v>
      </c>
      <c r="F22" s="298">
        <v>0.94</v>
      </c>
      <c r="G22" s="271"/>
      <c r="H22" s="291"/>
      <c r="I22" s="197"/>
      <c r="J22" s="197"/>
      <c r="K22" s="197"/>
      <c r="L22" s="197"/>
      <c r="M22" s="197"/>
      <c r="N22" s="292"/>
      <c r="O22" s="738"/>
    </row>
    <row r="23" spans="1:15" ht="21.15" customHeight="1" x14ac:dyDescent="0.3">
      <c r="A23" s="59"/>
      <c r="B23" s="299" t="s">
        <v>120</v>
      </c>
      <c r="C23" s="775">
        <f>C19+C20+C21+C22</f>
        <v>8739.52</v>
      </c>
      <c r="D23" s="764"/>
      <c r="E23" s="764">
        <f>SUM(E19:E22)</f>
        <v>8564.2999999999993</v>
      </c>
      <c r="F23" s="765"/>
      <c r="G23" s="273"/>
      <c r="H23" s="300"/>
      <c r="I23" s="200"/>
      <c r="J23" s="200"/>
      <c r="K23" s="200"/>
      <c r="L23" s="200"/>
      <c r="M23" s="200"/>
      <c r="N23" s="301"/>
      <c r="O23" s="739"/>
    </row>
    <row r="24" spans="1:15" ht="21.15" customHeight="1" x14ac:dyDescent="0.3">
      <c r="A24" s="59"/>
      <c r="B24" s="100"/>
      <c r="C24" s="101"/>
      <c r="D24" s="101"/>
      <c r="E24" s="101"/>
      <c r="F24" s="101"/>
      <c r="G24" s="99"/>
      <c r="H24" s="99"/>
      <c r="I24" s="59"/>
      <c r="J24" s="59"/>
      <c r="K24" s="59"/>
      <c r="L24" s="59"/>
      <c r="M24" s="59"/>
      <c r="N24" s="59"/>
      <c r="O24" s="59"/>
    </row>
    <row r="25" spans="1:15" ht="24.9" customHeight="1" x14ac:dyDescent="0.3">
      <c r="A25" s="59"/>
      <c r="B25" s="79" t="s">
        <v>46</v>
      </c>
      <c r="C25" s="79"/>
      <c r="D25" s="79"/>
      <c r="E25" s="79"/>
      <c r="F25" s="79"/>
      <c r="G25" s="79"/>
      <c r="H25" s="79"/>
      <c r="I25" s="79"/>
      <c r="J25" s="79"/>
      <c r="K25" s="79"/>
      <c r="L25" s="59"/>
      <c r="M25" s="59"/>
      <c r="N25" s="59"/>
      <c r="O25" s="59"/>
    </row>
    <row r="26" spans="1:15" ht="21.15" customHeight="1" x14ac:dyDescent="0.3">
      <c r="A26" s="59"/>
      <c r="B26" s="302"/>
      <c r="C26" s="767" t="s">
        <v>0</v>
      </c>
      <c r="D26" s="768"/>
      <c r="E26" s="768" t="s">
        <v>38</v>
      </c>
      <c r="F26" s="768"/>
      <c r="G26" s="768" t="s">
        <v>2</v>
      </c>
      <c r="H26" s="768"/>
      <c r="I26" s="768" t="s">
        <v>39</v>
      </c>
      <c r="J26" s="769"/>
      <c r="K26" s="303"/>
      <c r="L26" s="303"/>
      <c r="M26" s="303"/>
      <c r="N26" s="303"/>
      <c r="O26" s="762" t="s">
        <v>5</v>
      </c>
    </row>
    <row r="27" spans="1:15" ht="21.15" customHeight="1" x14ac:dyDescent="0.3">
      <c r="A27" s="59"/>
      <c r="B27" s="304"/>
      <c r="C27" s="304" t="s">
        <v>6</v>
      </c>
      <c r="D27" s="305" t="s">
        <v>7</v>
      </c>
      <c r="E27" s="306" t="s">
        <v>6</v>
      </c>
      <c r="F27" s="305" t="s">
        <v>7</v>
      </c>
      <c r="G27" s="306" t="s">
        <v>6</v>
      </c>
      <c r="H27" s="305" t="s">
        <v>7</v>
      </c>
      <c r="I27" s="306" t="s">
        <v>6</v>
      </c>
      <c r="J27" s="304" t="s">
        <v>7</v>
      </c>
      <c r="K27" s="307"/>
      <c r="L27" s="307"/>
      <c r="M27" s="307"/>
      <c r="N27" s="307"/>
      <c r="O27" s="763"/>
    </row>
    <row r="28" spans="1:15" ht="27.6" x14ac:dyDescent="0.3">
      <c r="A28" s="59"/>
      <c r="B28" s="308" t="s">
        <v>47</v>
      </c>
      <c r="C28" s="309">
        <v>155</v>
      </c>
      <c r="D28" s="310">
        <v>0</v>
      </c>
      <c r="E28" s="311">
        <v>46</v>
      </c>
      <c r="F28" s="312">
        <v>0</v>
      </c>
      <c r="G28" s="311">
        <v>70</v>
      </c>
      <c r="H28" s="312">
        <v>2</v>
      </c>
      <c r="I28" s="311">
        <v>50</v>
      </c>
      <c r="J28" s="313">
        <v>0</v>
      </c>
      <c r="K28" s="139"/>
      <c r="L28" s="139"/>
      <c r="M28" s="139"/>
      <c r="N28" s="139"/>
      <c r="O28" s="739" t="s">
        <v>48</v>
      </c>
    </row>
    <row r="29" spans="1:15" ht="27.6" x14ac:dyDescent="0.3">
      <c r="A29" s="59"/>
      <c r="B29" s="308" t="s">
        <v>49</v>
      </c>
      <c r="C29" s="309">
        <v>130</v>
      </c>
      <c r="D29" s="310">
        <v>0</v>
      </c>
      <c r="E29" s="311">
        <v>27</v>
      </c>
      <c r="F29" s="312">
        <v>0</v>
      </c>
      <c r="G29" s="311">
        <v>54</v>
      </c>
      <c r="H29" s="312">
        <v>0</v>
      </c>
      <c r="I29" s="311">
        <v>29</v>
      </c>
      <c r="J29" s="313">
        <v>0</v>
      </c>
      <c r="K29" s="139"/>
      <c r="L29" s="139"/>
      <c r="M29" s="139"/>
      <c r="N29" s="139"/>
      <c r="O29" s="770"/>
    </row>
    <row r="30" spans="1:15" ht="41.4" x14ac:dyDescent="0.3">
      <c r="A30" s="59"/>
      <c r="B30" s="314" t="s">
        <v>134</v>
      </c>
      <c r="C30" s="315">
        <v>44</v>
      </c>
      <c r="D30" s="316">
        <v>0</v>
      </c>
      <c r="E30" s="317">
        <v>18</v>
      </c>
      <c r="F30" s="318">
        <v>0</v>
      </c>
      <c r="G30" s="317">
        <v>26</v>
      </c>
      <c r="H30" s="319" t="s">
        <v>141</v>
      </c>
      <c r="I30" s="320" t="s">
        <v>141</v>
      </c>
      <c r="J30" s="321" t="s">
        <v>141</v>
      </c>
      <c r="K30" s="143"/>
      <c r="L30" s="143"/>
      <c r="M30" s="143"/>
      <c r="N30" s="143"/>
      <c r="O30" s="770"/>
    </row>
    <row r="31" spans="1:15" ht="21.15" customHeight="1" x14ac:dyDescent="0.3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</row>
    <row r="32" spans="1:15" ht="24.9" customHeight="1" x14ac:dyDescent="0.3">
      <c r="A32" s="59"/>
      <c r="B32" s="749" t="s">
        <v>245</v>
      </c>
      <c r="C32" s="749"/>
      <c r="D32" s="749"/>
      <c r="E32" s="749"/>
      <c r="F32" s="749"/>
      <c r="G32" s="749"/>
      <c r="H32" s="749"/>
      <c r="I32" s="749"/>
      <c r="J32" s="749"/>
      <c r="K32" s="749"/>
      <c r="L32" s="749"/>
      <c r="M32" s="749"/>
      <c r="N32" s="749"/>
      <c r="O32" s="749"/>
    </row>
    <row r="33" spans="1:15" ht="24.9" customHeight="1" x14ac:dyDescent="0.3">
      <c r="A33" s="59"/>
      <c r="B33" s="79" t="s">
        <v>181</v>
      </c>
      <c r="C33" s="79"/>
      <c r="D33" s="79"/>
      <c r="E33" s="79"/>
      <c r="F33" s="79"/>
      <c r="G33" s="79"/>
      <c r="H33" s="79"/>
      <c r="I33" s="79"/>
      <c r="J33" s="79"/>
      <c r="K33" s="79"/>
      <c r="M33" s="59"/>
      <c r="N33" s="59"/>
      <c r="O33" s="59"/>
    </row>
    <row r="34" spans="1:15" s="113" customFormat="1" ht="30.15" customHeight="1" x14ac:dyDescent="0.3">
      <c r="A34" s="112"/>
      <c r="B34" s="5"/>
      <c r="C34" s="740">
        <v>2020</v>
      </c>
      <c r="D34" s="740"/>
      <c r="E34" s="741"/>
      <c r="F34" s="742">
        <v>2021</v>
      </c>
      <c r="G34" s="740"/>
      <c r="H34" s="741"/>
      <c r="I34" s="740">
        <v>2022</v>
      </c>
      <c r="J34" s="740"/>
      <c r="K34" s="740"/>
      <c r="L34" s="133"/>
      <c r="M34" s="133"/>
      <c r="N34" s="133"/>
      <c r="O34" s="51" t="s">
        <v>5</v>
      </c>
    </row>
    <row r="35" spans="1:15" ht="21.15" customHeight="1" x14ac:dyDescent="0.3">
      <c r="A35" s="59"/>
      <c r="B35" s="322"/>
      <c r="C35" s="322" t="s">
        <v>6</v>
      </c>
      <c r="D35" s="322" t="s">
        <v>7</v>
      </c>
      <c r="E35" s="323" t="s">
        <v>8</v>
      </c>
      <c r="F35" s="322" t="s">
        <v>6</v>
      </c>
      <c r="G35" s="322" t="s">
        <v>7</v>
      </c>
      <c r="H35" s="323" t="s">
        <v>8</v>
      </c>
      <c r="I35" s="322" t="s">
        <v>6</v>
      </c>
      <c r="J35" s="322" t="s">
        <v>7</v>
      </c>
      <c r="K35" s="322" t="s">
        <v>8</v>
      </c>
      <c r="L35" s="324"/>
      <c r="M35" s="324"/>
      <c r="N35" s="324"/>
      <c r="O35" s="738" t="s">
        <v>9</v>
      </c>
    </row>
    <row r="36" spans="1:15" ht="21.15" customHeight="1" x14ac:dyDescent="0.3">
      <c r="A36" s="59"/>
      <c r="B36" s="325" t="s">
        <v>10</v>
      </c>
      <c r="C36" s="326">
        <v>282</v>
      </c>
      <c r="D36" s="326">
        <v>566</v>
      </c>
      <c r="E36" s="327">
        <v>848</v>
      </c>
      <c r="F36" s="328">
        <v>291</v>
      </c>
      <c r="G36" s="328">
        <v>591</v>
      </c>
      <c r="H36" s="327">
        <v>882</v>
      </c>
      <c r="I36" s="328">
        <v>299</v>
      </c>
      <c r="J36" s="328">
        <v>578</v>
      </c>
      <c r="K36" s="329">
        <v>877</v>
      </c>
      <c r="L36" s="193"/>
      <c r="M36" s="193"/>
      <c r="N36" s="193"/>
      <c r="O36" s="738"/>
    </row>
    <row r="37" spans="1:15" ht="21.15" customHeight="1" x14ac:dyDescent="0.3">
      <c r="A37" s="59"/>
      <c r="B37" s="330" t="s">
        <v>11</v>
      </c>
      <c r="C37" s="331">
        <v>1642</v>
      </c>
      <c r="D37" s="331">
        <v>2918</v>
      </c>
      <c r="E37" s="332">
        <v>4560</v>
      </c>
      <c r="F37" s="333">
        <v>1593</v>
      </c>
      <c r="G37" s="333">
        <v>3000</v>
      </c>
      <c r="H37" s="332">
        <v>4593</v>
      </c>
      <c r="I37" s="333">
        <v>1663</v>
      </c>
      <c r="J37" s="333">
        <v>3058</v>
      </c>
      <c r="K37" s="334">
        <v>4721</v>
      </c>
      <c r="L37" s="197"/>
      <c r="M37" s="197"/>
      <c r="N37" s="197"/>
      <c r="O37" s="738"/>
    </row>
    <row r="38" spans="1:15" ht="21.15" customHeight="1" x14ac:dyDescent="0.3">
      <c r="A38" s="59"/>
      <c r="B38" s="330" t="s">
        <v>280</v>
      </c>
      <c r="C38" s="331">
        <v>1924</v>
      </c>
      <c r="D38" s="331">
        <v>3484</v>
      </c>
      <c r="E38" s="332">
        <v>5408</v>
      </c>
      <c r="F38" s="333">
        <v>1884</v>
      </c>
      <c r="G38" s="333">
        <v>3591</v>
      </c>
      <c r="H38" s="332">
        <v>5475</v>
      </c>
      <c r="I38" s="333">
        <v>1962</v>
      </c>
      <c r="J38" s="333">
        <v>3636</v>
      </c>
      <c r="K38" s="334">
        <v>5598</v>
      </c>
      <c r="L38" s="197"/>
      <c r="M38" s="197"/>
      <c r="N38" s="197"/>
      <c r="O38" s="738"/>
    </row>
    <row r="39" spans="1:15" ht="21.15" customHeight="1" x14ac:dyDescent="0.3">
      <c r="A39" s="59"/>
      <c r="B39" s="335" t="s">
        <v>8</v>
      </c>
      <c r="C39" s="336">
        <v>1924</v>
      </c>
      <c r="D39" s="336">
        <v>3484</v>
      </c>
      <c r="E39" s="337">
        <v>5408</v>
      </c>
      <c r="F39" s="336">
        <v>1884</v>
      </c>
      <c r="G39" s="336">
        <v>3591</v>
      </c>
      <c r="H39" s="337">
        <v>5475</v>
      </c>
      <c r="I39" s="336">
        <v>1962</v>
      </c>
      <c r="J39" s="336">
        <v>3636</v>
      </c>
      <c r="K39" s="336">
        <v>5598</v>
      </c>
      <c r="L39" s="200"/>
      <c r="M39" s="200"/>
      <c r="N39" s="200"/>
      <c r="O39" s="739"/>
    </row>
    <row r="40" spans="1:15" x14ac:dyDescent="0.3">
      <c r="A40" s="59"/>
      <c r="B40" s="105"/>
      <c r="C40" s="106"/>
      <c r="D40" s="106"/>
      <c r="E40" s="106"/>
      <c r="F40" s="106"/>
      <c r="G40" s="106"/>
      <c r="H40" s="106"/>
      <c r="I40" s="106"/>
      <c r="J40" s="106"/>
      <c r="K40" s="106"/>
      <c r="L40" s="104"/>
      <c r="M40" s="59"/>
      <c r="N40" s="59"/>
      <c r="O40" s="104"/>
    </row>
    <row r="41" spans="1:15" ht="24.9" customHeight="1" x14ac:dyDescent="0.3">
      <c r="A41" s="59"/>
      <c r="B41" s="79" t="s">
        <v>182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</row>
    <row r="42" spans="1:15" ht="30.15" customHeight="1" x14ac:dyDescent="0.3">
      <c r="A42" s="59"/>
      <c r="B42" s="5"/>
      <c r="C42" s="740">
        <v>2020</v>
      </c>
      <c r="D42" s="740"/>
      <c r="E42" s="740"/>
      <c r="F42" s="741"/>
      <c r="G42" s="742">
        <v>2021</v>
      </c>
      <c r="H42" s="740"/>
      <c r="I42" s="740"/>
      <c r="J42" s="741"/>
      <c r="K42" s="742">
        <v>2022</v>
      </c>
      <c r="L42" s="740"/>
      <c r="M42" s="740"/>
      <c r="N42" s="740"/>
      <c r="O42" s="51" t="s">
        <v>5</v>
      </c>
    </row>
    <row r="43" spans="1:15" ht="21.15" customHeight="1" x14ac:dyDescent="0.3">
      <c r="A43" s="59"/>
      <c r="B43" s="322"/>
      <c r="C43" s="322" t="s">
        <v>6</v>
      </c>
      <c r="D43" s="322" t="s">
        <v>7</v>
      </c>
      <c r="E43" s="322" t="s">
        <v>8</v>
      </c>
      <c r="F43" s="323" t="s">
        <v>13</v>
      </c>
      <c r="G43" s="322" t="s">
        <v>6</v>
      </c>
      <c r="H43" s="322" t="s">
        <v>7</v>
      </c>
      <c r="I43" s="322" t="s">
        <v>8</v>
      </c>
      <c r="J43" s="323" t="s">
        <v>13</v>
      </c>
      <c r="K43" s="322" t="s">
        <v>6</v>
      </c>
      <c r="L43" s="322" t="s">
        <v>7</v>
      </c>
      <c r="M43" s="322" t="s">
        <v>8</v>
      </c>
      <c r="N43" s="322" t="s">
        <v>13</v>
      </c>
      <c r="O43" s="738" t="s">
        <v>9</v>
      </c>
    </row>
    <row r="44" spans="1:15" ht="21.15" customHeight="1" x14ac:dyDescent="0.3">
      <c r="A44" s="59"/>
      <c r="B44" s="325" t="s">
        <v>15</v>
      </c>
      <c r="C44" s="338">
        <f>'[1]כוח אדם'!C15</f>
        <v>564</v>
      </c>
      <c r="D44" s="338">
        <f>'[1]כוח אדם'!D15</f>
        <v>707</v>
      </c>
      <c r="E44" s="329">
        <f>D44+C44</f>
        <v>1271</v>
      </c>
      <c r="F44" s="743">
        <v>41.4</v>
      </c>
      <c r="G44" s="328">
        <f>'[1]כוח אדם'!G15</f>
        <v>535</v>
      </c>
      <c r="H44" s="328">
        <f>'[1]כוח אדם'!H15</f>
        <v>803</v>
      </c>
      <c r="I44" s="329">
        <f>H44+G44</f>
        <v>1338</v>
      </c>
      <c r="J44" s="743">
        <v>41.3</v>
      </c>
      <c r="K44" s="328">
        <f>'[1]כוח אדם'!K15</f>
        <v>578</v>
      </c>
      <c r="L44" s="328">
        <f>'[1]כוח אדם'!L15</f>
        <v>786</v>
      </c>
      <c r="M44" s="329">
        <f>L44+K44</f>
        <v>1364</v>
      </c>
      <c r="N44" s="746">
        <v>41.9</v>
      </c>
      <c r="O44" s="738"/>
    </row>
    <row r="45" spans="1:15" ht="21.15" customHeight="1" x14ac:dyDescent="0.3">
      <c r="A45" s="59"/>
      <c r="B45" s="287" t="s">
        <v>16</v>
      </c>
      <c r="C45" s="339">
        <f>'[1]כוח אדם'!C16</f>
        <v>993</v>
      </c>
      <c r="D45" s="339">
        <f>'[1]כוח אדם'!D16</f>
        <v>1668</v>
      </c>
      <c r="E45" s="334">
        <f>D45+C45</f>
        <v>2661</v>
      </c>
      <c r="F45" s="744"/>
      <c r="G45" s="333">
        <f>'[1]כוח אדם'!G16</f>
        <v>965</v>
      </c>
      <c r="H45" s="333">
        <f>'[1]כוח אדם'!H16</f>
        <v>1672</v>
      </c>
      <c r="I45" s="334">
        <f>H45+G45</f>
        <v>2637</v>
      </c>
      <c r="J45" s="744"/>
      <c r="K45" s="333">
        <f>'[1]כוח אדם'!K16</f>
        <v>949</v>
      </c>
      <c r="L45" s="333">
        <f>'[1]כוח אדם'!L16</f>
        <v>1656</v>
      </c>
      <c r="M45" s="334">
        <f>L45+K45</f>
        <v>2605</v>
      </c>
      <c r="N45" s="747"/>
      <c r="O45" s="738"/>
    </row>
    <row r="46" spans="1:15" ht="21.15" customHeight="1" x14ac:dyDescent="0.3">
      <c r="A46" s="59"/>
      <c r="B46" s="330" t="s">
        <v>17</v>
      </c>
      <c r="C46" s="339">
        <f>'[1]כוח אדם'!C17</f>
        <v>367</v>
      </c>
      <c r="D46" s="339">
        <f>'[1]כוח אדם'!D17</f>
        <v>1109</v>
      </c>
      <c r="E46" s="339">
        <f>C46+D46</f>
        <v>1476</v>
      </c>
      <c r="F46" s="744"/>
      <c r="G46" s="333">
        <f>'[1]כוח אדם'!G17</f>
        <v>384</v>
      </c>
      <c r="H46" s="333">
        <f>'[1]כוח אדם'!H17</f>
        <v>1116</v>
      </c>
      <c r="I46" s="339">
        <f>G46+H46</f>
        <v>1500</v>
      </c>
      <c r="J46" s="744"/>
      <c r="K46" s="333">
        <f>'[1]כוח אדם'!K17</f>
        <v>435</v>
      </c>
      <c r="L46" s="333">
        <f>'[1]כוח אדם'!L17</f>
        <v>1194</v>
      </c>
      <c r="M46" s="339">
        <f>K46+L46</f>
        <v>1629</v>
      </c>
      <c r="N46" s="747"/>
      <c r="O46" s="738"/>
    </row>
    <row r="47" spans="1:15" ht="21.15" customHeight="1" x14ac:dyDescent="0.3">
      <c r="A47" s="59"/>
      <c r="B47" s="335" t="s">
        <v>8</v>
      </c>
      <c r="C47" s="336">
        <f>C44+C45+C46</f>
        <v>1924</v>
      </c>
      <c r="D47" s="336">
        <f>D44+D45+D46</f>
        <v>3484</v>
      </c>
      <c r="E47" s="336">
        <f>E44+E45+E46</f>
        <v>5408</v>
      </c>
      <c r="F47" s="745"/>
      <c r="G47" s="336">
        <f>G44+G45+G46</f>
        <v>1884</v>
      </c>
      <c r="H47" s="336">
        <f>H44+H45+H46</f>
        <v>3591</v>
      </c>
      <c r="I47" s="336">
        <f>I44+I45+I46</f>
        <v>5475</v>
      </c>
      <c r="J47" s="745"/>
      <c r="K47" s="336">
        <f>K44+K45+K46</f>
        <v>1962</v>
      </c>
      <c r="L47" s="336">
        <f>L44+L45+L46</f>
        <v>3636</v>
      </c>
      <c r="M47" s="336">
        <f>L47+K47</f>
        <v>5598</v>
      </c>
      <c r="N47" s="748"/>
      <c r="O47" s="739"/>
    </row>
    <row r="48" spans="1:15" ht="21.15" customHeight="1" x14ac:dyDescent="0.3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</row>
    <row r="49" spans="1:15" ht="24.9" customHeight="1" x14ac:dyDescent="0.3">
      <c r="A49" s="59"/>
      <c r="B49" s="749" t="s">
        <v>246</v>
      </c>
      <c r="C49" s="749"/>
      <c r="D49" s="749"/>
      <c r="E49" s="749"/>
      <c r="F49" s="749"/>
      <c r="G49" s="749"/>
      <c r="H49" s="749"/>
      <c r="I49" s="749"/>
      <c r="J49" s="749"/>
      <c r="K49" s="749"/>
      <c r="L49" s="749"/>
      <c r="M49" s="749"/>
      <c r="N49" s="749"/>
      <c r="O49" s="749"/>
    </row>
    <row r="50" spans="1:15" ht="24.9" customHeight="1" x14ac:dyDescent="0.3">
      <c r="A50" s="59"/>
      <c r="B50" s="79" t="s">
        <v>179</v>
      </c>
      <c r="C50" s="79"/>
      <c r="D50" s="79"/>
      <c r="E50" s="79"/>
      <c r="F50" s="79"/>
      <c r="G50" s="79"/>
      <c r="H50" s="79"/>
      <c r="I50" s="79"/>
      <c r="J50" s="79"/>
      <c r="K50" s="79"/>
      <c r="N50" s="59"/>
      <c r="O50" s="59"/>
    </row>
    <row r="51" spans="1:15" ht="30.15" customHeight="1" x14ac:dyDescent="0.3">
      <c r="A51" s="59"/>
      <c r="B51" s="341"/>
      <c r="C51" s="740">
        <v>2020</v>
      </c>
      <c r="D51" s="740"/>
      <c r="E51" s="741"/>
      <c r="F51" s="740">
        <v>2021</v>
      </c>
      <c r="G51" s="740"/>
      <c r="H51" s="741"/>
      <c r="I51" s="740">
        <v>2022</v>
      </c>
      <c r="J51" s="740"/>
      <c r="K51" s="741"/>
      <c r="L51" s="133" t="s">
        <v>4</v>
      </c>
      <c r="M51" s="133"/>
      <c r="N51" s="133"/>
      <c r="O51" s="51" t="s">
        <v>5</v>
      </c>
    </row>
    <row r="52" spans="1:15" ht="21.15" customHeight="1" x14ac:dyDescent="0.3">
      <c r="A52" s="59"/>
      <c r="B52" s="342"/>
      <c r="C52" s="343" t="s">
        <v>6</v>
      </c>
      <c r="D52" s="343" t="s">
        <v>7</v>
      </c>
      <c r="E52" s="344" t="s">
        <v>8</v>
      </c>
      <c r="F52" s="343" t="s">
        <v>6</v>
      </c>
      <c r="G52" s="343" t="s">
        <v>7</v>
      </c>
      <c r="H52" s="344" t="s">
        <v>8</v>
      </c>
      <c r="I52" s="343" t="s">
        <v>6</v>
      </c>
      <c r="J52" s="343" t="s">
        <v>7</v>
      </c>
      <c r="K52" s="344" t="s">
        <v>8</v>
      </c>
      <c r="L52" s="345"/>
      <c r="M52" s="346"/>
      <c r="N52" s="346"/>
      <c r="O52" s="738" t="s">
        <v>9</v>
      </c>
    </row>
    <row r="53" spans="1:15" ht="21.15" customHeight="1" x14ac:dyDescent="0.3">
      <c r="A53" s="59"/>
      <c r="B53" s="325" t="s">
        <v>10</v>
      </c>
      <c r="C53" s="328">
        <v>90</v>
      </c>
      <c r="D53" s="328">
        <v>93</v>
      </c>
      <c r="E53" s="327">
        <f>D53+C53</f>
        <v>183</v>
      </c>
      <c r="F53" s="328">
        <v>81</v>
      </c>
      <c r="G53" s="328">
        <v>93</v>
      </c>
      <c r="H53" s="327">
        <f>G53+F53</f>
        <v>174</v>
      </c>
      <c r="I53" s="328">
        <v>78</v>
      </c>
      <c r="J53" s="328">
        <v>89</v>
      </c>
      <c r="K53" s="327">
        <f>J53+I53</f>
        <v>167</v>
      </c>
      <c r="L53" s="710" t="s">
        <v>12</v>
      </c>
      <c r="M53" s="347"/>
      <c r="N53" s="158"/>
      <c r="O53" s="738"/>
    </row>
    <row r="54" spans="1:15" ht="21.15" customHeight="1" x14ac:dyDescent="0.3">
      <c r="A54" s="59"/>
      <c r="B54" s="330" t="s">
        <v>11</v>
      </c>
      <c r="C54" s="333">
        <v>546</v>
      </c>
      <c r="D54" s="333">
        <v>561</v>
      </c>
      <c r="E54" s="332">
        <f>D54+C54</f>
        <v>1107</v>
      </c>
      <c r="F54" s="333">
        <v>474</v>
      </c>
      <c r="G54" s="333">
        <v>490</v>
      </c>
      <c r="H54" s="332">
        <f>G54+F54</f>
        <v>964</v>
      </c>
      <c r="I54" s="333">
        <v>448</v>
      </c>
      <c r="J54" s="333">
        <v>500</v>
      </c>
      <c r="K54" s="332">
        <f>J54+I54</f>
        <v>948</v>
      </c>
      <c r="L54" s="711"/>
      <c r="M54" s="347"/>
      <c r="N54" s="158"/>
      <c r="O54" s="738"/>
    </row>
    <row r="55" spans="1:15" ht="21.15" customHeight="1" x14ac:dyDescent="0.3">
      <c r="A55" s="59"/>
      <c r="B55" s="335" t="s">
        <v>8</v>
      </c>
      <c r="C55" s="336">
        <f t="shared" ref="C55:K55" si="0">C53+C54</f>
        <v>636</v>
      </c>
      <c r="D55" s="336">
        <f t="shared" si="0"/>
        <v>654</v>
      </c>
      <c r="E55" s="337">
        <f t="shared" si="0"/>
        <v>1290</v>
      </c>
      <c r="F55" s="336">
        <f t="shared" si="0"/>
        <v>555</v>
      </c>
      <c r="G55" s="336">
        <f t="shared" si="0"/>
        <v>583</v>
      </c>
      <c r="H55" s="337">
        <f t="shared" si="0"/>
        <v>1138</v>
      </c>
      <c r="I55" s="336">
        <f t="shared" si="0"/>
        <v>526</v>
      </c>
      <c r="J55" s="336">
        <f t="shared" si="0"/>
        <v>589</v>
      </c>
      <c r="K55" s="337">
        <f t="shared" si="0"/>
        <v>1115</v>
      </c>
      <c r="L55" s="712"/>
      <c r="M55" s="347"/>
      <c r="N55" s="158"/>
      <c r="O55" s="738"/>
    </row>
    <row r="56" spans="1:15" ht="21.15" customHeight="1" x14ac:dyDescent="0.3">
      <c r="A56" s="59"/>
      <c r="B56" s="107"/>
      <c r="C56" s="114"/>
      <c r="D56" s="114"/>
      <c r="E56" s="114"/>
      <c r="F56" s="114"/>
      <c r="G56" s="114"/>
      <c r="H56" s="114"/>
      <c r="I56" s="114"/>
      <c r="J56" s="114"/>
      <c r="K56" s="114"/>
      <c r="L56" s="70"/>
      <c r="M56" s="70"/>
      <c r="N56" s="69"/>
      <c r="O56" s="69"/>
    </row>
    <row r="57" spans="1:15" s="116" customFormat="1" ht="24.9" customHeight="1" x14ac:dyDescent="0.3">
      <c r="A57" s="68"/>
      <c r="B57" s="79" t="s">
        <v>183</v>
      </c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</row>
    <row r="58" spans="1:15" s="116" customFormat="1" ht="30.15" customHeight="1" x14ac:dyDescent="0.3">
      <c r="A58" s="68"/>
      <c r="B58" s="5"/>
      <c r="C58" s="740">
        <v>2020</v>
      </c>
      <c r="D58" s="740"/>
      <c r="E58" s="740"/>
      <c r="F58" s="741"/>
      <c r="G58" s="740">
        <v>2021</v>
      </c>
      <c r="H58" s="740"/>
      <c r="I58" s="740"/>
      <c r="J58" s="741"/>
      <c r="K58" s="740">
        <v>2022</v>
      </c>
      <c r="L58" s="740"/>
      <c r="M58" s="740"/>
      <c r="N58" s="740"/>
      <c r="O58" s="51" t="s">
        <v>5</v>
      </c>
    </row>
    <row r="59" spans="1:15" s="116" customFormat="1" ht="21.15" customHeight="1" x14ac:dyDescent="0.3">
      <c r="A59" s="68"/>
      <c r="B59" s="322"/>
      <c r="C59" s="322" t="s">
        <v>6</v>
      </c>
      <c r="D59" s="322" t="s">
        <v>7</v>
      </c>
      <c r="E59" s="322" t="s">
        <v>8</v>
      </c>
      <c r="F59" s="323" t="s">
        <v>13</v>
      </c>
      <c r="G59" s="322" t="s">
        <v>6</v>
      </c>
      <c r="H59" s="322" t="s">
        <v>7</v>
      </c>
      <c r="I59" s="322" t="s">
        <v>8</v>
      </c>
      <c r="J59" s="323" t="s">
        <v>13</v>
      </c>
      <c r="K59" s="322" t="s">
        <v>6</v>
      </c>
      <c r="L59" s="322" t="s">
        <v>7</v>
      </c>
      <c r="M59" s="322" t="s">
        <v>8</v>
      </c>
      <c r="N59" s="322" t="s">
        <v>13</v>
      </c>
      <c r="O59" s="738" t="s">
        <v>14</v>
      </c>
    </row>
    <row r="60" spans="1:15" s="116" customFormat="1" ht="21.15" customHeight="1" x14ac:dyDescent="0.3">
      <c r="A60" s="68"/>
      <c r="B60" s="279" t="s">
        <v>15</v>
      </c>
      <c r="C60" s="348">
        <v>288</v>
      </c>
      <c r="D60" s="348">
        <v>230</v>
      </c>
      <c r="E60" s="280">
        <f>D60+C60</f>
        <v>518</v>
      </c>
      <c r="F60" s="750">
        <v>34.83</v>
      </c>
      <c r="G60" s="348">
        <v>223</v>
      </c>
      <c r="H60" s="348">
        <v>184</v>
      </c>
      <c r="I60" s="280">
        <f>H60+G60</f>
        <v>407</v>
      </c>
      <c r="J60" s="750">
        <v>38.5</v>
      </c>
      <c r="K60" s="348">
        <v>192</v>
      </c>
      <c r="L60" s="348">
        <v>189</v>
      </c>
      <c r="M60" s="280">
        <f>L60+K60</f>
        <v>381</v>
      </c>
      <c r="N60" s="755">
        <v>36.5</v>
      </c>
      <c r="O60" s="738"/>
    </row>
    <row r="61" spans="1:15" s="116" customFormat="1" ht="21.15" customHeight="1" x14ac:dyDescent="0.3">
      <c r="A61" s="68"/>
      <c r="B61" s="287" t="s">
        <v>16</v>
      </c>
      <c r="C61" s="349">
        <v>311</v>
      </c>
      <c r="D61" s="349">
        <v>364</v>
      </c>
      <c r="E61" s="293">
        <f>D61+C61</f>
        <v>675</v>
      </c>
      <c r="F61" s="751"/>
      <c r="G61" s="349">
        <v>290</v>
      </c>
      <c r="H61" s="349">
        <v>337</v>
      </c>
      <c r="I61" s="293">
        <f>H61+G61</f>
        <v>627</v>
      </c>
      <c r="J61" s="751"/>
      <c r="K61" s="349">
        <v>284</v>
      </c>
      <c r="L61" s="349">
        <v>333</v>
      </c>
      <c r="M61" s="293">
        <f>L61+K61</f>
        <v>617</v>
      </c>
      <c r="N61" s="756"/>
      <c r="O61" s="738"/>
    </row>
    <row r="62" spans="1:15" s="116" customFormat="1" ht="21.15" customHeight="1" x14ac:dyDescent="0.3">
      <c r="A62" s="68"/>
      <c r="B62" s="287" t="s">
        <v>17</v>
      </c>
      <c r="C62" s="349">
        <v>37</v>
      </c>
      <c r="D62" s="349">
        <v>60</v>
      </c>
      <c r="E62" s="350">
        <f>C62+D62</f>
        <v>97</v>
      </c>
      <c r="F62" s="751"/>
      <c r="G62" s="349">
        <v>42</v>
      </c>
      <c r="H62" s="349">
        <v>62</v>
      </c>
      <c r="I62" s="350">
        <f>G62+H62</f>
        <v>104</v>
      </c>
      <c r="J62" s="751"/>
      <c r="K62" s="349">
        <v>50</v>
      </c>
      <c r="L62" s="349">
        <v>67</v>
      </c>
      <c r="M62" s="350">
        <f>K62+L62</f>
        <v>117</v>
      </c>
      <c r="N62" s="756"/>
      <c r="O62" s="738"/>
    </row>
    <row r="63" spans="1:15" s="116" customFormat="1" ht="21.15" customHeight="1" x14ac:dyDescent="0.3">
      <c r="A63" s="68"/>
      <c r="B63" s="299" t="s">
        <v>8</v>
      </c>
      <c r="C63" s="351">
        <f>C60+C61+C62</f>
        <v>636</v>
      </c>
      <c r="D63" s="351">
        <f>D60+D61+D62</f>
        <v>654</v>
      </c>
      <c r="E63" s="351">
        <f>E60+E61+E62</f>
        <v>1290</v>
      </c>
      <c r="F63" s="752"/>
      <c r="G63" s="351">
        <f>G60+G61+G62</f>
        <v>555</v>
      </c>
      <c r="H63" s="351">
        <f>H60+H61+H62</f>
        <v>583</v>
      </c>
      <c r="I63" s="351">
        <f>I60+I61+I62</f>
        <v>1138</v>
      </c>
      <c r="J63" s="752"/>
      <c r="K63" s="351">
        <f>K60+K61+K62</f>
        <v>526</v>
      </c>
      <c r="L63" s="351">
        <f>L60+L61+L62</f>
        <v>589</v>
      </c>
      <c r="M63" s="351">
        <f>M60+M61+M62</f>
        <v>1115</v>
      </c>
      <c r="N63" s="757"/>
      <c r="O63" s="738"/>
    </row>
    <row r="64" spans="1:15" s="116" customFormat="1" ht="21.15" customHeight="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1:21" ht="24.9" customHeight="1" x14ac:dyDescent="0.3">
      <c r="A65" s="59"/>
      <c r="B65" s="749" t="s">
        <v>247</v>
      </c>
      <c r="C65" s="749"/>
      <c r="D65" s="749"/>
      <c r="E65" s="749"/>
      <c r="F65" s="749"/>
      <c r="G65" s="749"/>
      <c r="H65" s="749"/>
      <c r="I65" s="749"/>
      <c r="J65" s="749"/>
      <c r="K65" s="749"/>
      <c r="L65" s="749"/>
      <c r="M65" s="749"/>
      <c r="N65" s="749"/>
      <c r="O65" s="749"/>
    </row>
    <row r="66" spans="1:21" ht="24.9" customHeight="1" x14ac:dyDescent="0.3">
      <c r="A66" s="59"/>
      <c r="B66" s="79" t="s">
        <v>180</v>
      </c>
      <c r="C66" s="79"/>
      <c r="D66" s="79"/>
      <c r="E66" s="79"/>
      <c r="F66" s="79"/>
      <c r="G66" s="79"/>
      <c r="H66" s="79"/>
      <c r="I66" s="79"/>
      <c r="J66" s="79"/>
      <c r="K66" s="79"/>
      <c r="M66" s="59"/>
      <c r="N66" s="59"/>
      <c r="O66" s="59"/>
    </row>
    <row r="67" spans="1:21" ht="30.15" customHeight="1" x14ac:dyDescent="0.3">
      <c r="A67" s="59"/>
      <c r="B67" s="5"/>
      <c r="C67" s="740">
        <v>2020</v>
      </c>
      <c r="D67" s="740"/>
      <c r="E67" s="741"/>
      <c r="F67" s="740">
        <v>2021</v>
      </c>
      <c r="G67" s="740"/>
      <c r="H67" s="741"/>
      <c r="I67" s="740">
        <v>2022</v>
      </c>
      <c r="J67" s="740"/>
      <c r="K67" s="740"/>
      <c r="L67" s="133"/>
      <c r="M67" s="133"/>
      <c r="N67" s="133"/>
      <c r="O67" s="51" t="s">
        <v>5</v>
      </c>
    </row>
    <row r="68" spans="1:21" ht="21.15" customHeight="1" x14ac:dyDescent="0.3">
      <c r="A68" s="59"/>
      <c r="B68" s="343"/>
      <c r="C68" s="322" t="s">
        <v>6</v>
      </c>
      <c r="D68" s="322" t="s">
        <v>7</v>
      </c>
      <c r="E68" s="322" t="s">
        <v>8</v>
      </c>
      <c r="F68" s="322" t="s">
        <v>6</v>
      </c>
      <c r="G68" s="322" t="s">
        <v>7</v>
      </c>
      <c r="H68" s="322" t="s">
        <v>8</v>
      </c>
      <c r="I68" s="322" t="s">
        <v>6</v>
      </c>
      <c r="J68" s="322" t="s">
        <v>7</v>
      </c>
      <c r="K68" s="322" t="s">
        <v>8</v>
      </c>
      <c r="L68" s="352"/>
      <c r="M68" s="352"/>
      <c r="N68" s="352"/>
      <c r="O68" s="738" t="s">
        <v>9</v>
      </c>
    </row>
    <row r="69" spans="1:21" ht="21.15" customHeight="1" x14ac:dyDescent="0.3">
      <c r="A69" s="59"/>
      <c r="B69" s="325" t="s">
        <v>10</v>
      </c>
      <c r="C69" s="328">
        <v>161</v>
      </c>
      <c r="D69" s="328">
        <v>214</v>
      </c>
      <c r="E69" s="327">
        <f>D69+C69</f>
        <v>375</v>
      </c>
      <c r="F69" s="328">
        <v>154</v>
      </c>
      <c r="G69" s="328">
        <v>212</v>
      </c>
      <c r="H69" s="327">
        <f>G69+F69</f>
        <v>366</v>
      </c>
      <c r="I69" s="328">
        <v>148</v>
      </c>
      <c r="J69" s="328">
        <v>208</v>
      </c>
      <c r="K69" s="329">
        <f>J69+I69</f>
        <v>356</v>
      </c>
      <c r="L69" s="193"/>
      <c r="M69" s="193"/>
      <c r="N69" s="193"/>
      <c r="O69" s="738"/>
    </row>
    <row r="70" spans="1:21" ht="21.15" customHeight="1" x14ac:dyDescent="0.3">
      <c r="A70" s="59"/>
      <c r="B70" s="330" t="s">
        <v>11</v>
      </c>
      <c r="C70" s="333">
        <v>768</v>
      </c>
      <c r="D70" s="333">
        <v>757</v>
      </c>
      <c r="E70" s="332">
        <f>D70+C70</f>
        <v>1525</v>
      </c>
      <c r="F70" s="333">
        <v>704</v>
      </c>
      <c r="G70" s="333">
        <v>699</v>
      </c>
      <c r="H70" s="332">
        <f>G70+F70</f>
        <v>1403</v>
      </c>
      <c r="I70" s="333">
        <v>671</v>
      </c>
      <c r="J70" s="333">
        <v>654</v>
      </c>
      <c r="K70" s="334">
        <f>J70+I70</f>
        <v>1325</v>
      </c>
      <c r="L70" s="197"/>
      <c r="M70" s="197"/>
      <c r="N70" s="197"/>
      <c r="O70" s="738"/>
    </row>
    <row r="71" spans="1:21" ht="21.15" customHeight="1" x14ac:dyDescent="0.3">
      <c r="A71" s="59"/>
      <c r="B71" s="335" t="s">
        <v>8</v>
      </c>
      <c r="C71" s="336">
        <f t="shared" ref="C71:K71" si="1">C69+C70</f>
        <v>929</v>
      </c>
      <c r="D71" s="336">
        <f t="shared" si="1"/>
        <v>971</v>
      </c>
      <c r="E71" s="337">
        <f t="shared" si="1"/>
        <v>1900</v>
      </c>
      <c r="F71" s="336">
        <f t="shared" si="1"/>
        <v>858</v>
      </c>
      <c r="G71" s="336">
        <f t="shared" si="1"/>
        <v>911</v>
      </c>
      <c r="H71" s="337">
        <f t="shared" si="1"/>
        <v>1769</v>
      </c>
      <c r="I71" s="336">
        <f t="shared" si="1"/>
        <v>819</v>
      </c>
      <c r="J71" s="336">
        <f t="shared" si="1"/>
        <v>862</v>
      </c>
      <c r="K71" s="336">
        <f t="shared" si="1"/>
        <v>1681</v>
      </c>
      <c r="L71" s="200"/>
      <c r="M71" s="200"/>
      <c r="N71" s="200"/>
      <c r="O71" s="738"/>
    </row>
    <row r="72" spans="1:21" ht="21.15" customHeight="1" x14ac:dyDescent="0.3">
      <c r="A72" s="59"/>
      <c r="B72" s="102"/>
      <c r="C72" s="103"/>
      <c r="D72" s="103"/>
      <c r="E72" s="103"/>
      <c r="F72" s="103"/>
      <c r="G72" s="103"/>
      <c r="H72" s="103"/>
      <c r="I72" s="103"/>
      <c r="J72" s="103"/>
      <c r="K72" s="103"/>
      <c r="L72" s="115"/>
      <c r="M72" s="59"/>
      <c r="N72" s="59"/>
      <c r="O72" s="59"/>
    </row>
    <row r="73" spans="1:21" ht="24.9" customHeight="1" x14ac:dyDescent="0.3">
      <c r="A73" s="59"/>
      <c r="B73" s="79" t="s">
        <v>184</v>
      </c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</row>
    <row r="74" spans="1:21" ht="30.15" customHeight="1" x14ac:dyDescent="0.3">
      <c r="A74" s="59"/>
      <c r="B74" s="108"/>
      <c r="C74" s="758">
        <v>2020</v>
      </c>
      <c r="D74" s="758"/>
      <c r="E74" s="758"/>
      <c r="F74" s="759"/>
      <c r="G74" s="760">
        <v>2021</v>
      </c>
      <c r="H74" s="758"/>
      <c r="I74" s="758"/>
      <c r="J74" s="759"/>
      <c r="K74" s="758">
        <v>2022</v>
      </c>
      <c r="L74" s="758"/>
      <c r="M74" s="758"/>
      <c r="N74" s="758"/>
      <c r="O74" s="88" t="s">
        <v>5</v>
      </c>
    </row>
    <row r="75" spans="1:21" ht="21.15" customHeight="1" x14ac:dyDescent="0.3">
      <c r="A75" s="59"/>
      <c r="B75" s="110"/>
      <c r="C75" s="322" t="s">
        <v>6</v>
      </c>
      <c r="D75" s="322" t="s">
        <v>7</v>
      </c>
      <c r="E75" s="322" t="s">
        <v>8</v>
      </c>
      <c r="F75" s="322" t="s">
        <v>13</v>
      </c>
      <c r="G75" s="322" t="s">
        <v>6</v>
      </c>
      <c r="H75" s="322" t="s">
        <v>7</v>
      </c>
      <c r="I75" s="322" t="s">
        <v>8</v>
      </c>
      <c r="J75" s="322" t="s">
        <v>13</v>
      </c>
      <c r="K75" s="322" t="s">
        <v>6</v>
      </c>
      <c r="L75" s="322" t="s">
        <v>7</v>
      </c>
      <c r="M75" s="322" t="s">
        <v>8</v>
      </c>
      <c r="N75" s="322" t="s">
        <v>13</v>
      </c>
      <c r="O75" s="761" t="s">
        <v>14</v>
      </c>
    </row>
    <row r="76" spans="1:21" ht="21.15" customHeight="1" x14ac:dyDescent="0.3">
      <c r="A76" s="59"/>
      <c r="B76" s="279" t="s">
        <v>15</v>
      </c>
      <c r="C76" s="351">
        <v>295</v>
      </c>
      <c r="D76" s="351">
        <v>212</v>
      </c>
      <c r="E76" s="351">
        <f>D76+C76</f>
        <v>507</v>
      </c>
      <c r="F76" s="351">
        <v>37.5</v>
      </c>
      <c r="G76" s="351">
        <v>271</v>
      </c>
      <c r="H76" s="351">
        <v>198</v>
      </c>
      <c r="I76" s="351">
        <f>H76+G76</f>
        <v>469</v>
      </c>
      <c r="J76" s="351">
        <v>38.200000000000003</v>
      </c>
      <c r="K76" s="351">
        <v>232</v>
      </c>
      <c r="L76" s="351">
        <v>175</v>
      </c>
      <c r="M76" s="351">
        <f>L76+K76</f>
        <v>407</v>
      </c>
      <c r="N76" s="351">
        <v>37.9</v>
      </c>
      <c r="O76" s="761"/>
    </row>
    <row r="77" spans="1:21" ht="21.15" customHeight="1" x14ac:dyDescent="0.3">
      <c r="A77" s="59"/>
      <c r="B77" s="279" t="s">
        <v>16</v>
      </c>
      <c r="C77" s="351">
        <v>583</v>
      </c>
      <c r="D77" s="351">
        <v>629</v>
      </c>
      <c r="E77" s="351">
        <f>D77+C77</f>
        <v>1212</v>
      </c>
      <c r="F77" s="351"/>
      <c r="G77" s="351">
        <v>539</v>
      </c>
      <c r="H77" s="351">
        <v>567</v>
      </c>
      <c r="I77" s="351">
        <f>H77+G77</f>
        <v>1106</v>
      </c>
      <c r="J77" s="351"/>
      <c r="K77" s="351">
        <v>543</v>
      </c>
      <c r="L77" s="351">
        <v>510</v>
      </c>
      <c r="M77" s="351">
        <f>L77+K77</f>
        <v>1053</v>
      </c>
      <c r="N77" s="351"/>
      <c r="O77" s="761"/>
      <c r="U77" s="14"/>
    </row>
    <row r="78" spans="1:21" ht="21.15" customHeight="1" x14ac:dyDescent="0.3">
      <c r="A78" s="59"/>
      <c r="B78" s="279" t="s">
        <v>17</v>
      </c>
      <c r="C78" s="351">
        <v>51</v>
      </c>
      <c r="D78" s="351">
        <v>130</v>
      </c>
      <c r="E78" s="351">
        <f>C78+D78</f>
        <v>181</v>
      </c>
      <c r="F78" s="351"/>
      <c r="G78" s="351">
        <v>48</v>
      </c>
      <c r="H78" s="351">
        <v>146</v>
      </c>
      <c r="I78" s="351">
        <f>G78+H78</f>
        <v>194</v>
      </c>
      <c r="J78" s="351"/>
      <c r="K78" s="351">
        <v>56</v>
      </c>
      <c r="L78" s="351">
        <v>165</v>
      </c>
      <c r="M78" s="351">
        <f>K78+L78</f>
        <v>221</v>
      </c>
      <c r="N78" s="351"/>
      <c r="O78" s="761"/>
    </row>
    <row r="79" spans="1:21" ht="21.15" customHeight="1" x14ac:dyDescent="0.3">
      <c r="A79" s="59"/>
      <c r="B79" s="279" t="s">
        <v>8</v>
      </c>
      <c r="C79" s="351">
        <f>C76+C77+C78</f>
        <v>929</v>
      </c>
      <c r="D79" s="351">
        <f>D76+D77+D78</f>
        <v>971</v>
      </c>
      <c r="E79" s="351">
        <f>E76+E77+E78</f>
        <v>1900</v>
      </c>
      <c r="F79" s="351"/>
      <c r="G79" s="351">
        <f>G76+G77+G78</f>
        <v>858</v>
      </c>
      <c r="H79" s="351">
        <f>H76+H77+H78</f>
        <v>911</v>
      </c>
      <c r="I79" s="351">
        <f>I76+I77+I78</f>
        <v>1769</v>
      </c>
      <c r="J79" s="351"/>
      <c r="K79" s="351">
        <f>K76+K77+K78</f>
        <v>831</v>
      </c>
      <c r="L79" s="351">
        <f>L76+L77+L78</f>
        <v>850</v>
      </c>
      <c r="M79" s="351">
        <f>M76+M77+M78</f>
        <v>1681</v>
      </c>
      <c r="N79" s="351"/>
      <c r="O79" s="761"/>
    </row>
    <row r="80" spans="1:21" ht="21.15" customHeight="1" x14ac:dyDescent="0.3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</row>
    <row r="81" spans="1:21" ht="24.9" customHeight="1" x14ac:dyDescent="0.3">
      <c r="A81" s="59"/>
      <c r="B81" s="749" t="s">
        <v>251</v>
      </c>
      <c r="C81" s="749"/>
      <c r="D81" s="749"/>
      <c r="E81" s="749"/>
      <c r="F81" s="749"/>
      <c r="G81" s="749"/>
      <c r="H81" s="749"/>
      <c r="I81" s="749"/>
      <c r="J81" s="749"/>
      <c r="K81" s="749"/>
      <c r="L81" s="749"/>
      <c r="M81" s="749"/>
      <c r="N81" s="749"/>
      <c r="O81" s="749"/>
    </row>
    <row r="82" spans="1:21" ht="24.9" customHeight="1" x14ac:dyDescent="0.3">
      <c r="A82" s="59"/>
      <c r="B82" s="79" t="s">
        <v>273</v>
      </c>
      <c r="C82" s="79"/>
      <c r="D82" s="79"/>
      <c r="E82" s="79"/>
      <c r="F82" s="79"/>
      <c r="G82" s="79"/>
      <c r="H82" s="79"/>
      <c r="I82" s="79"/>
      <c r="J82" s="79"/>
      <c r="K82" s="79"/>
      <c r="M82" s="59"/>
      <c r="N82" s="59"/>
      <c r="O82" s="59"/>
    </row>
    <row r="83" spans="1:21" ht="30.15" customHeight="1" x14ac:dyDescent="0.3">
      <c r="A83" s="59"/>
      <c r="B83" s="118"/>
      <c r="C83" s="758">
        <v>2020</v>
      </c>
      <c r="D83" s="758"/>
      <c r="E83" s="759"/>
      <c r="F83" s="760">
        <v>2021</v>
      </c>
      <c r="G83" s="758"/>
      <c r="H83" s="759"/>
      <c r="I83" s="758">
        <v>2022</v>
      </c>
      <c r="J83" s="758"/>
      <c r="K83" s="758"/>
      <c r="L83" s="119"/>
      <c r="M83" s="120"/>
      <c r="N83" s="120"/>
      <c r="O83" s="88" t="s">
        <v>5</v>
      </c>
    </row>
    <row r="84" spans="1:21" ht="21.15" customHeight="1" x14ac:dyDescent="0.3">
      <c r="A84" s="59"/>
      <c r="B84" s="110"/>
      <c r="C84" s="322" t="s">
        <v>6</v>
      </c>
      <c r="D84" s="322" t="s">
        <v>7</v>
      </c>
      <c r="E84" s="322" t="s">
        <v>8</v>
      </c>
      <c r="F84" s="322" t="s">
        <v>6</v>
      </c>
      <c r="G84" s="322" t="s">
        <v>7</v>
      </c>
      <c r="H84" s="322" t="s">
        <v>8</v>
      </c>
      <c r="I84" s="322" t="s">
        <v>6</v>
      </c>
      <c r="J84" s="322" t="s">
        <v>7</v>
      </c>
      <c r="K84" s="322" t="s">
        <v>8</v>
      </c>
      <c r="L84" s="111"/>
      <c r="M84" s="111"/>
      <c r="N84" s="111"/>
      <c r="O84" s="761" t="s">
        <v>9</v>
      </c>
    </row>
    <row r="85" spans="1:21" ht="21.15" customHeight="1" x14ac:dyDescent="0.3">
      <c r="A85" s="59"/>
      <c r="B85" s="279" t="s">
        <v>10</v>
      </c>
      <c r="C85" s="351">
        <v>71</v>
      </c>
      <c r="D85" s="351">
        <v>103</v>
      </c>
      <c r="E85" s="351">
        <f>D85+C85</f>
        <v>174</v>
      </c>
      <c r="F85" s="351">
        <v>67</v>
      </c>
      <c r="G85" s="351">
        <v>91</v>
      </c>
      <c r="H85" s="351">
        <f>G85+F85</f>
        <v>158</v>
      </c>
      <c r="I85" s="351">
        <v>61</v>
      </c>
      <c r="J85" s="351">
        <v>85</v>
      </c>
      <c r="K85" s="351">
        <f>J85+I85</f>
        <v>146</v>
      </c>
      <c r="L85" s="64"/>
      <c r="M85" s="64"/>
      <c r="N85" s="64"/>
      <c r="O85" s="761"/>
      <c r="P85" s="18"/>
    </row>
    <row r="86" spans="1:21" ht="21.15" customHeight="1" x14ac:dyDescent="0.3">
      <c r="A86" s="59"/>
      <c r="B86" s="279" t="s">
        <v>11</v>
      </c>
      <c r="C86" s="351">
        <v>483</v>
      </c>
      <c r="D86" s="351">
        <v>654</v>
      </c>
      <c r="E86" s="351">
        <f>D86+C86</f>
        <v>1137</v>
      </c>
      <c r="F86" s="351">
        <v>411</v>
      </c>
      <c r="G86" s="351">
        <v>552</v>
      </c>
      <c r="H86" s="351">
        <f>G86+F86</f>
        <v>963</v>
      </c>
      <c r="I86" s="351">
        <v>326</v>
      </c>
      <c r="J86" s="351">
        <v>478</v>
      </c>
      <c r="K86" s="351">
        <f>J86+I86</f>
        <v>804</v>
      </c>
      <c r="L86" s="65"/>
      <c r="M86" s="65"/>
      <c r="N86" s="73"/>
      <c r="O86" s="761"/>
    </row>
    <row r="87" spans="1:21" ht="21.15" customHeight="1" x14ac:dyDescent="0.3">
      <c r="A87" s="59"/>
      <c r="B87" s="279" t="s">
        <v>8</v>
      </c>
      <c r="C87" s="351">
        <f t="shared" ref="C87:K87" si="2">C85+C86</f>
        <v>554</v>
      </c>
      <c r="D87" s="351">
        <f t="shared" si="2"/>
        <v>757</v>
      </c>
      <c r="E87" s="351">
        <f t="shared" si="2"/>
        <v>1311</v>
      </c>
      <c r="F87" s="351">
        <f t="shared" si="2"/>
        <v>478</v>
      </c>
      <c r="G87" s="351">
        <f t="shared" si="2"/>
        <v>643</v>
      </c>
      <c r="H87" s="351">
        <f t="shared" si="2"/>
        <v>1121</v>
      </c>
      <c r="I87" s="351">
        <f>I86+I85</f>
        <v>387</v>
      </c>
      <c r="J87" s="351">
        <f>J86+J85</f>
        <v>563</v>
      </c>
      <c r="K87" s="351">
        <f t="shared" si="2"/>
        <v>950</v>
      </c>
      <c r="L87" s="66"/>
      <c r="M87" s="66"/>
      <c r="N87" s="66"/>
      <c r="O87" s="761"/>
      <c r="P87" s="18"/>
      <c r="U87" s="14"/>
    </row>
    <row r="88" spans="1:21" ht="21.15" customHeight="1" x14ac:dyDescent="0.3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</row>
    <row r="89" spans="1:21" ht="24.9" customHeight="1" x14ac:dyDescent="0.3">
      <c r="A89" s="59"/>
      <c r="B89" s="79" t="s">
        <v>274</v>
      </c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</row>
    <row r="90" spans="1:21" ht="30.15" customHeight="1" x14ac:dyDescent="0.3">
      <c r="A90" s="59"/>
      <c r="B90" s="117"/>
      <c r="C90" s="758">
        <v>2020</v>
      </c>
      <c r="D90" s="758"/>
      <c r="E90" s="758"/>
      <c r="F90" s="759"/>
      <c r="G90" s="758">
        <v>2021</v>
      </c>
      <c r="H90" s="758"/>
      <c r="I90" s="758"/>
      <c r="J90" s="759"/>
      <c r="K90" s="758">
        <v>2022</v>
      </c>
      <c r="L90" s="758"/>
      <c r="M90" s="758"/>
      <c r="N90" s="758"/>
      <c r="O90" s="88" t="s">
        <v>5</v>
      </c>
    </row>
    <row r="91" spans="1:21" ht="21.15" customHeight="1" x14ac:dyDescent="0.3">
      <c r="A91" s="59"/>
      <c r="B91" s="109"/>
      <c r="C91" s="322" t="s">
        <v>6</v>
      </c>
      <c r="D91" s="322" t="s">
        <v>7</v>
      </c>
      <c r="E91" s="322" t="s">
        <v>8</v>
      </c>
      <c r="F91" s="322" t="s">
        <v>13</v>
      </c>
      <c r="G91" s="322" t="s">
        <v>6</v>
      </c>
      <c r="H91" s="322" t="s">
        <v>7</v>
      </c>
      <c r="I91" s="322" t="s">
        <v>8</v>
      </c>
      <c r="J91" s="322" t="s">
        <v>13</v>
      </c>
      <c r="K91" s="322" t="s">
        <v>6</v>
      </c>
      <c r="L91" s="322" t="s">
        <v>7</v>
      </c>
      <c r="M91" s="322" t="s">
        <v>8</v>
      </c>
      <c r="N91" s="322" t="s">
        <v>13</v>
      </c>
      <c r="O91" s="761" t="s">
        <v>14</v>
      </c>
    </row>
    <row r="92" spans="1:21" ht="21.15" customHeight="1" x14ac:dyDescent="0.3">
      <c r="A92" s="59"/>
      <c r="B92" s="279" t="s">
        <v>15</v>
      </c>
      <c r="C92" s="351">
        <v>243</v>
      </c>
      <c r="D92" s="351">
        <v>240</v>
      </c>
      <c r="E92" s="351">
        <f>D92+C92</f>
        <v>483</v>
      </c>
      <c r="F92" s="753">
        <v>35</v>
      </c>
      <c r="G92" s="351">
        <v>176</v>
      </c>
      <c r="H92" s="351">
        <v>153</v>
      </c>
      <c r="I92" s="351">
        <f>H92+G92</f>
        <v>329</v>
      </c>
      <c r="J92" s="753">
        <v>37</v>
      </c>
      <c r="K92" s="351">
        <v>101</v>
      </c>
      <c r="L92" s="351">
        <v>108</v>
      </c>
      <c r="M92" s="351">
        <f>L92+K92</f>
        <v>209</v>
      </c>
      <c r="N92" s="773">
        <v>39</v>
      </c>
      <c r="O92" s="761"/>
    </row>
    <row r="93" spans="1:21" ht="21.15" customHeight="1" x14ac:dyDescent="0.3">
      <c r="A93" s="59"/>
      <c r="B93" s="279" t="s">
        <v>16</v>
      </c>
      <c r="C93" s="351">
        <v>284</v>
      </c>
      <c r="D93" s="351">
        <v>439</v>
      </c>
      <c r="E93" s="351">
        <f>D93+C93</f>
        <v>723</v>
      </c>
      <c r="F93" s="754"/>
      <c r="G93" s="351">
        <v>271</v>
      </c>
      <c r="H93" s="351">
        <v>412</v>
      </c>
      <c r="I93" s="351">
        <f>H93+G93</f>
        <v>683</v>
      </c>
      <c r="J93" s="754"/>
      <c r="K93" s="351">
        <v>251</v>
      </c>
      <c r="L93" s="351">
        <v>370</v>
      </c>
      <c r="M93" s="351">
        <f t="shared" ref="M93:M94" si="3">L93+K93</f>
        <v>621</v>
      </c>
      <c r="N93" s="774"/>
      <c r="O93" s="761"/>
    </row>
    <row r="94" spans="1:21" ht="21.15" customHeight="1" x14ac:dyDescent="0.3">
      <c r="A94" s="59"/>
      <c r="B94" s="279" t="s">
        <v>17</v>
      </c>
      <c r="C94" s="351">
        <v>27</v>
      </c>
      <c r="D94" s="351">
        <v>78</v>
      </c>
      <c r="E94" s="351">
        <f>C94+D94</f>
        <v>105</v>
      </c>
      <c r="F94" s="754"/>
      <c r="G94" s="351">
        <v>31</v>
      </c>
      <c r="H94" s="351">
        <v>78</v>
      </c>
      <c r="I94" s="351">
        <f>G94+H94</f>
        <v>109</v>
      </c>
      <c r="J94" s="754"/>
      <c r="K94" s="351">
        <v>35</v>
      </c>
      <c r="L94" s="351">
        <v>85</v>
      </c>
      <c r="M94" s="351">
        <f t="shared" si="3"/>
        <v>120</v>
      </c>
      <c r="N94" s="774"/>
      <c r="O94" s="761"/>
    </row>
    <row r="95" spans="1:21" ht="21.15" customHeight="1" x14ac:dyDescent="0.3">
      <c r="A95" s="59"/>
      <c r="B95" s="279" t="s">
        <v>8</v>
      </c>
      <c r="C95" s="351">
        <f>C92+C93+C94</f>
        <v>554</v>
      </c>
      <c r="D95" s="351">
        <f>D92+D93+D94</f>
        <v>757</v>
      </c>
      <c r="E95" s="351">
        <f>E92+E93+E94</f>
        <v>1311</v>
      </c>
      <c r="F95" s="754"/>
      <c r="G95" s="351">
        <f>G92+G93+G94</f>
        <v>478</v>
      </c>
      <c r="H95" s="351">
        <f>H92+H93+H94</f>
        <v>643</v>
      </c>
      <c r="I95" s="351">
        <f>I92+I93+I94</f>
        <v>1121</v>
      </c>
      <c r="J95" s="754"/>
      <c r="K95" s="351">
        <f>SUM(K92:K94)</f>
        <v>387</v>
      </c>
      <c r="L95" s="351">
        <f t="shared" ref="L95:M95" si="4">SUM(L92:L94)</f>
        <v>563</v>
      </c>
      <c r="M95" s="351">
        <f t="shared" si="4"/>
        <v>950</v>
      </c>
      <c r="N95" s="774"/>
      <c r="O95" s="761"/>
    </row>
    <row r="101" ht="28.5" customHeight="1" x14ac:dyDescent="0.3"/>
  </sheetData>
  <mergeCells count="60">
    <mergeCell ref="B7:O7"/>
    <mergeCell ref="O10:O14"/>
    <mergeCell ref="F10:I10"/>
    <mergeCell ref="O91:O95"/>
    <mergeCell ref="J92:J95"/>
    <mergeCell ref="N92:N95"/>
    <mergeCell ref="C17:D17"/>
    <mergeCell ref="C23:D23"/>
    <mergeCell ref="F83:H83"/>
    <mergeCell ref="I83:K83"/>
    <mergeCell ref="O84:O87"/>
    <mergeCell ref="C90:F90"/>
    <mergeCell ref="G90:J90"/>
    <mergeCell ref="K90:N90"/>
    <mergeCell ref="B32:O32"/>
    <mergeCell ref="O28:O30"/>
    <mergeCell ref="O26:O27"/>
    <mergeCell ref="E23:F23"/>
    <mergeCell ref="E17:F17"/>
    <mergeCell ref="C26:D26"/>
    <mergeCell ref="E26:F26"/>
    <mergeCell ref="G26:H26"/>
    <mergeCell ref="I26:J26"/>
    <mergeCell ref="O18:O23"/>
    <mergeCell ref="F92:F95"/>
    <mergeCell ref="I51:K51"/>
    <mergeCell ref="I67:K67"/>
    <mergeCell ref="K58:N58"/>
    <mergeCell ref="N60:N63"/>
    <mergeCell ref="K74:N74"/>
    <mergeCell ref="B65:O65"/>
    <mergeCell ref="O68:O71"/>
    <mergeCell ref="C74:F74"/>
    <mergeCell ref="G74:J74"/>
    <mergeCell ref="B81:O81"/>
    <mergeCell ref="O59:O63"/>
    <mergeCell ref="O75:O79"/>
    <mergeCell ref="C83:E83"/>
    <mergeCell ref="C58:F58"/>
    <mergeCell ref="G58:J58"/>
    <mergeCell ref="F60:F63"/>
    <mergeCell ref="C67:E67"/>
    <mergeCell ref="F67:H67"/>
    <mergeCell ref="J60:J63"/>
    <mergeCell ref="I34:K34"/>
    <mergeCell ref="F34:H34"/>
    <mergeCell ref="C34:E34"/>
    <mergeCell ref="O35:O39"/>
    <mergeCell ref="L53:L55"/>
    <mergeCell ref="O52:O55"/>
    <mergeCell ref="C51:E51"/>
    <mergeCell ref="F51:H51"/>
    <mergeCell ref="G42:J42"/>
    <mergeCell ref="J44:J47"/>
    <mergeCell ref="F44:F47"/>
    <mergeCell ref="C42:F42"/>
    <mergeCell ref="K42:N42"/>
    <mergeCell ref="N44:N47"/>
    <mergeCell ref="B49:O49"/>
    <mergeCell ref="O43:O47"/>
  </mergeCells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3"/>
  <sheetViews>
    <sheetView showGridLines="0" rightToLeft="1" workbookViewId="0">
      <selection activeCell="L32" sqref="L32"/>
    </sheetView>
  </sheetViews>
  <sheetFormatPr defaultColWidth="9.109375" defaultRowHeight="14.4" x14ac:dyDescent="0.3"/>
  <cols>
    <col min="1" max="1" width="3.6640625" customWidth="1"/>
    <col min="2" max="2" width="42" customWidth="1"/>
    <col min="3" max="13" width="10.6640625" customWidth="1"/>
  </cols>
  <sheetData>
    <row r="1" spans="2:15" ht="15" customHeight="1" x14ac:dyDescent="0.3"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2:15" ht="15" customHeight="1" x14ac:dyDescent="0.3"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2:15" ht="15" customHeight="1" x14ac:dyDescent="0.3"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2:15" ht="15" customHeight="1" x14ac:dyDescent="0.3">
      <c r="B4" s="46"/>
      <c r="C4" s="46"/>
      <c r="D4" s="46"/>
      <c r="E4" s="46"/>
      <c r="F4" s="46"/>
      <c r="G4" s="46"/>
      <c r="H4" s="46"/>
      <c r="I4" s="46"/>
      <c r="J4" s="46"/>
      <c r="K4" s="46"/>
      <c r="N4" s="18"/>
      <c r="O4" s="18"/>
    </row>
    <row r="5" spans="2:15" ht="24" customHeight="1" thickBot="1" x14ac:dyDescent="0.35">
      <c r="B5" s="47" t="s">
        <v>252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18"/>
      <c r="O5" s="18"/>
    </row>
    <row r="6" spans="2:15" ht="15" customHeight="1" thickTop="1" x14ac:dyDescent="0.3"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67"/>
      <c r="M6" s="67"/>
      <c r="N6" s="18"/>
      <c r="O6" s="18"/>
    </row>
    <row r="7" spans="2:15" ht="24.9" customHeight="1" x14ac:dyDescent="0.3">
      <c r="B7" s="79" t="s">
        <v>185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67"/>
    </row>
    <row r="8" spans="2:15" ht="21.15" customHeight="1" x14ac:dyDescent="0.3">
      <c r="B8" s="228"/>
      <c r="C8" s="690">
        <v>2020</v>
      </c>
      <c r="D8" s="690"/>
      <c r="E8" s="691"/>
      <c r="F8" s="692">
        <v>2021</v>
      </c>
      <c r="G8" s="690"/>
      <c r="H8" s="691"/>
      <c r="I8" s="690">
        <v>2022</v>
      </c>
      <c r="J8" s="690"/>
      <c r="K8" s="690"/>
      <c r="L8" s="365"/>
      <c r="M8" s="778" t="s">
        <v>133</v>
      </c>
    </row>
    <row r="9" spans="2:15" ht="21.15" customHeight="1" x14ac:dyDescent="0.3">
      <c r="B9" s="353"/>
      <c r="C9" s="354" t="s">
        <v>7</v>
      </c>
      <c r="D9" s="354" t="s">
        <v>135</v>
      </c>
      <c r="E9" s="355" t="s">
        <v>8</v>
      </c>
      <c r="F9" s="354" t="s">
        <v>7</v>
      </c>
      <c r="G9" s="354" t="s">
        <v>135</v>
      </c>
      <c r="H9" s="355" t="s">
        <v>8</v>
      </c>
      <c r="I9" s="354" t="s">
        <v>7</v>
      </c>
      <c r="J9" s="354" t="s">
        <v>6</v>
      </c>
      <c r="K9" s="354" t="s">
        <v>8</v>
      </c>
      <c r="L9" s="366"/>
      <c r="M9" s="778"/>
    </row>
    <row r="10" spans="2:15" ht="21.15" customHeight="1" x14ac:dyDescent="0.3">
      <c r="B10" s="357" t="str">
        <f>'[1]כוח אדם'!B21</f>
        <v>מספר עובדים חיצוניים (שמחזיקים במשרות מקצועיות)</v>
      </c>
      <c r="C10" s="269">
        <f>'[1]כוח אדם'!C21</f>
        <v>455</v>
      </c>
      <c r="D10" s="269">
        <f>'[1]כוח אדם'!D21</f>
        <v>350</v>
      </c>
      <c r="E10" s="358">
        <f>'[1]כוח אדם'!E21</f>
        <v>805</v>
      </c>
      <c r="F10" s="269">
        <f>'[1]כוח אדם'!F21</f>
        <v>520</v>
      </c>
      <c r="G10" s="269">
        <f>'[1]כוח אדם'!G21</f>
        <v>445</v>
      </c>
      <c r="H10" s="358">
        <f>'[1]כוח אדם'!H21</f>
        <v>965</v>
      </c>
      <c r="I10" s="269">
        <f>'[1]כוח אדם'!I21</f>
        <v>331</v>
      </c>
      <c r="J10" s="269">
        <f>'[1]כוח אדם'!J21</f>
        <v>354</v>
      </c>
      <c r="K10" s="269">
        <f>'[1]כוח אדם'!K21</f>
        <v>685</v>
      </c>
      <c r="L10" s="137"/>
      <c r="M10" s="777" t="str">
        <f>'[1]כוח אדם'!L21</f>
        <v>2-7, 2-8</v>
      </c>
    </row>
    <row r="11" spans="2:15" s="18" customFormat="1" ht="21.15" customHeight="1" x14ac:dyDescent="0.3">
      <c r="B11" s="359" t="str">
        <f>'[1]כוח אדם'!B22</f>
        <v>אחוז עובדים חיצוניים (שמחזיקים במשרות מקצועיות)</v>
      </c>
      <c r="C11" s="360">
        <f>'[1]כוח אדם'!C22</f>
        <v>0.241507430997877</v>
      </c>
      <c r="D11" s="360">
        <f>'[1]כוח אדם'!D22</f>
        <v>9.7465886939571103E-2</v>
      </c>
      <c r="E11" s="361">
        <f>'[1]כוח אדם'!E22</f>
        <v>0.14703196347031999</v>
      </c>
      <c r="F11" s="360">
        <f>'[1]כוח אדם'!F22</f>
        <v>0.27600849256900201</v>
      </c>
      <c r="G11" s="360">
        <f>'[1]כוח אדם'!G22</f>
        <v>0.123920913394598</v>
      </c>
      <c r="H11" s="361">
        <f>'[1]כוח אדם'!H22</f>
        <v>0.176255707762557</v>
      </c>
      <c r="I11" s="360">
        <f>'[1]כוח אדם'!I22</f>
        <v>0.16870540265035699</v>
      </c>
      <c r="J11" s="360">
        <f>'[1]כוח אדם'!J22</f>
        <v>9.73597359735974E-2</v>
      </c>
      <c r="K11" s="360">
        <f>'[1]כוח אדם'!K22</f>
        <v>0.12236513040371599</v>
      </c>
      <c r="L11" s="367"/>
      <c r="M11" s="777"/>
    </row>
    <row r="12" spans="2:15" ht="21.15" customHeight="1" x14ac:dyDescent="0.3">
      <c r="B12" s="362" t="str">
        <f>'[1]כוח אדם'!B23</f>
        <v>מספר עובדים חיצוניים שנקלטו</v>
      </c>
      <c r="C12" s="270">
        <f>'[1]כוח אדם'!C23</f>
        <v>345</v>
      </c>
      <c r="D12" s="270">
        <f>'[1]כוח אדם'!D23</f>
        <v>233</v>
      </c>
      <c r="E12" s="363">
        <f>'[1]כוח אדם'!E23</f>
        <v>578</v>
      </c>
      <c r="F12" s="270">
        <f>'[1]כוח אדם'!F23</f>
        <v>477</v>
      </c>
      <c r="G12" s="270">
        <f>'[1]כוח אדם'!G23</f>
        <v>327</v>
      </c>
      <c r="H12" s="363">
        <f>'[1]כוח אדם'!H23</f>
        <v>804</v>
      </c>
      <c r="I12" s="270">
        <f>'[1]כוח אדם'!I23</f>
        <v>345</v>
      </c>
      <c r="J12" s="270">
        <f>'[1]כוח אדם'!J23</f>
        <v>201</v>
      </c>
      <c r="K12" s="270">
        <f>'[1]כוח אדם'!K23</f>
        <v>546</v>
      </c>
      <c r="L12" s="139"/>
      <c r="M12" s="777"/>
    </row>
    <row r="13" spans="2:15" s="18" customFormat="1" ht="21.15" customHeight="1" x14ac:dyDescent="0.3">
      <c r="B13" s="359" t="str">
        <f>'[1]כוח אדם'!B24</f>
        <v>אחוז עובדים חיצוניים שנקלטו</v>
      </c>
      <c r="C13" s="360">
        <f>'[1]כוח אדם'!C24</f>
        <v>0.75824175824175799</v>
      </c>
      <c r="D13" s="360">
        <f>'[1]כוח אדם'!D24</f>
        <v>0.66571428571428604</v>
      </c>
      <c r="E13" s="361">
        <f>'[1]כוח אדם'!E24</f>
        <v>0.71801242236024798</v>
      </c>
      <c r="F13" s="360">
        <f>'[1]כוח אדם'!F24</f>
        <v>0.91730769230769205</v>
      </c>
      <c r="G13" s="360">
        <f>'[1]כוח אדם'!G24</f>
        <v>0.73483146067415706</v>
      </c>
      <c r="H13" s="361">
        <f>'[1]כוח אדם'!H24</f>
        <v>0.83316062176165795</v>
      </c>
      <c r="I13" s="360">
        <f>'[1]כוח אדם'!I24</f>
        <v>1.0422960725075501</v>
      </c>
      <c r="J13" s="360">
        <f>'[1]כוח אדם'!J24</f>
        <v>0.56779661016949201</v>
      </c>
      <c r="K13" s="360">
        <f>'[1]כוח אדם'!K24</f>
        <v>0.79708029197080299</v>
      </c>
      <c r="L13" s="367"/>
      <c r="M13" s="777"/>
    </row>
    <row r="14" spans="2:15" ht="21.15" customHeight="1" x14ac:dyDescent="0.3">
      <c r="B14" s="362" t="str">
        <f>'[1]כוח אדם'!B25</f>
        <v>מספר העובדים במשרה מלאה</v>
      </c>
      <c r="C14" s="270">
        <f>'[1]כוח אדם'!C25</f>
        <v>1522</v>
      </c>
      <c r="D14" s="270">
        <f>'[1]כוח אדם'!D25</f>
        <v>3273</v>
      </c>
      <c r="E14" s="363">
        <f>'[1]כוח אדם'!E25</f>
        <v>4795</v>
      </c>
      <c r="F14" s="270">
        <f>'[1]כוח אדם'!F25</f>
        <v>1474</v>
      </c>
      <c r="G14" s="270">
        <f>'[1]כוח אדם'!G25</f>
        <v>3406</v>
      </c>
      <c r="H14" s="363">
        <f>'[1]כוח אדם'!H25</f>
        <v>4880</v>
      </c>
      <c r="I14" s="270">
        <f>'[1]כוח אדם'!I25</f>
        <v>1494</v>
      </c>
      <c r="J14" s="270">
        <f>'[1]כוח אדם'!J25</f>
        <v>3430</v>
      </c>
      <c r="K14" s="270">
        <f>'[1]כוח אדם'!K25</f>
        <v>4924</v>
      </c>
      <c r="L14" s="139"/>
      <c r="M14" s="777"/>
    </row>
    <row r="15" spans="2:15" s="18" customFormat="1" ht="21.15" customHeight="1" x14ac:dyDescent="0.3">
      <c r="B15" s="359" t="str">
        <f>'[1]כוח אדם'!B26</f>
        <v>אחוז העובדים במשרה מלאה</v>
      </c>
      <c r="C15" s="360">
        <f>'[1]כוח אדם'!C26</f>
        <v>0.80785562632696395</v>
      </c>
      <c r="D15" s="360">
        <f>'[1]כוח אדם'!D26</f>
        <v>0.91144527986633295</v>
      </c>
      <c r="E15" s="361">
        <f>'[1]כוח אדם'!E26</f>
        <v>0.87579908675799101</v>
      </c>
      <c r="F15" s="360">
        <f>'[1]כוח אדם'!F26</f>
        <v>0.78237791932059497</v>
      </c>
      <c r="G15" s="360">
        <f>'[1]כוח אדם'!G26</f>
        <v>0.94848231690336904</v>
      </c>
      <c r="H15" s="361">
        <f>'[1]כוח אדם'!H26</f>
        <v>0.89132420091324205</v>
      </c>
      <c r="I15" s="360">
        <f>'[1]כוח אדם'!I26</f>
        <v>0.76146788990825698</v>
      </c>
      <c r="J15" s="360">
        <f>'[1]כוח אדם'!J26</f>
        <v>0.94334433443344301</v>
      </c>
      <c r="K15" s="360">
        <f>'[1]כוח אדם'!K26</f>
        <v>0.87959985709181898</v>
      </c>
      <c r="L15" s="367"/>
      <c r="M15" s="777"/>
    </row>
    <row r="16" spans="2:15" ht="21.15" customHeight="1" x14ac:dyDescent="0.3">
      <c r="B16" s="362" t="str">
        <f>'[1]כוח אדם'!B27</f>
        <v>מספר העובדים במשרה חלקית</v>
      </c>
      <c r="C16" s="270">
        <f>'[1]כוח אדם'!C27</f>
        <v>402</v>
      </c>
      <c r="D16" s="270">
        <f>'[1]כוח אדם'!D27</f>
        <v>211</v>
      </c>
      <c r="E16" s="363">
        <f>'[1]כוח אדם'!E27</f>
        <v>613</v>
      </c>
      <c r="F16" s="270">
        <f>'[1]כוח אדם'!F27</f>
        <v>410</v>
      </c>
      <c r="G16" s="270">
        <f>'[1]כוח אדם'!G27</f>
        <v>185</v>
      </c>
      <c r="H16" s="363">
        <f>'[1]כוח אדם'!H27</f>
        <v>595</v>
      </c>
      <c r="I16" s="270">
        <f>'[1]כוח אדם'!I27</f>
        <v>468</v>
      </c>
      <c r="J16" s="270">
        <f>'[1]כוח אדם'!J27</f>
        <v>206</v>
      </c>
      <c r="K16" s="270">
        <f>'[1]כוח אדם'!K27</f>
        <v>674</v>
      </c>
      <c r="L16" s="139"/>
      <c r="M16" s="777"/>
    </row>
    <row r="17" spans="2:18" s="18" customFormat="1" ht="21.15" customHeight="1" x14ac:dyDescent="0.3">
      <c r="B17" s="359" t="str">
        <f>'[1]כוח אדם'!B28</f>
        <v>אחוז העובדים במשרה חלקית</v>
      </c>
      <c r="C17" s="360">
        <f>'[1]כוח אדם'!C28</f>
        <v>0.21337579617834401</v>
      </c>
      <c r="D17" s="360">
        <f>'[1]כוח אדם'!D28</f>
        <v>5.8758006126427197E-2</v>
      </c>
      <c r="E17" s="361">
        <f>'[1]כוח אדם'!E28</f>
        <v>0.11196347031963499</v>
      </c>
      <c r="F17" s="360">
        <f>'[1]כוח אדם'!F28</f>
        <v>0.217622080679406</v>
      </c>
      <c r="G17" s="360">
        <f>'[1]כוח אדם'!G28</f>
        <v>5.1517683096630497E-2</v>
      </c>
      <c r="H17" s="361">
        <f>'[1]כוח אדם'!H28</f>
        <v>0.10867579908675799</v>
      </c>
      <c r="I17" s="360">
        <f>'[1]כוח אדם'!I28</f>
        <v>0.23853211009174299</v>
      </c>
      <c r="J17" s="360">
        <f>'[1]כוח אדם'!J28</f>
        <v>5.6655665566556698E-2</v>
      </c>
      <c r="K17" s="360">
        <f>'[1]כוח אדם'!K28</f>
        <v>0.120400142908181</v>
      </c>
      <c r="L17" s="367"/>
      <c r="M17" s="777"/>
    </row>
    <row r="18" spans="2:18" ht="21.15" customHeight="1" x14ac:dyDescent="0.3">
      <c r="B18" s="362" t="str">
        <f>'[1]כוח אדם'!B29</f>
        <v>סה"כ מספר (מלאה+חלקית)</v>
      </c>
      <c r="C18" s="270">
        <f>'[1]כוח אדם'!C29</f>
        <v>1924</v>
      </c>
      <c r="D18" s="270">
        <f>'[1]כוח אדם'!D29</f>
        <v>3484</v>
      </c>
      <c r="E18" s="363">
        <f>'[1]כוח אדם'!E29</f>
        <v>5408</v>
      </c>
      <c r="F18" s="270">
        <f>'[1]כוח אדם'!F29</f>
        <v>1884</v>
      </c>
      <c r="G18" s="270">
        <f>'[1]כוח אדם'!G29</f>
        <v>3591</v>
      </c>
      <c r="H18" s="363">
        <f>'[1]כוח אדם'!H29</f>
        <v>5475</v>
      </c>
      <c r="I18" s="270">
        <f>'[1]כוח אדם'!I29</f>
        <v>1962</v>
      </c>
      <c r="J18" s="270">
        <f>'[1]כוח אדם'!J29</f>
        <v>3636</v>
      </c>
      <c r="K18" s="270">
        <f>'[1]כוח אדם'!K29</f>
        <v>5598</v>
      </c>
      <c r="L18" s="139"/>
      <c r="M18" s="777"/>
    </row>
    <row r="19" spans="2:18" s="18" customFormat="1" ht="21.15" customHeight="1" x14ac:dyDescent="0.3">
      <c r="B19" s="359" t="str">
        <f>'[1]כוח אדם'!B30</f>
        <v>סה"כ אחוזים (מלאה+חלקית)</v>
      </c>
      <c r="C19" s="360">
        <f>'[1]כוח אדם'!C30</f>
        <v>1</v>
      </c>
      <c r="D19" s="360">
        <f>'[1]כוח אדם'!D30</f>
        <v>1</v>
      </c>
      <c r="E19" s="361">
        <f>'[1]כוח אדם'!E30</f>
        <v>1</v>
      </c>
      <c r="F19" s="360">
        <f>'[1]כוח אדם'!F30</f>
        <v>1</v>
      </c>
      <c r="G19" s="360">
        <f>'[1]כוח אדם'!G30</f>
        <v>1</v>
      </c>
      <c r="H19" s="361">
        <f>'[1]כוח אדם'!H30</f>
        <v>1</v>
      </c>
      <c r="I19" s="360">
        <f>'[1]כוח אדם'!I30</f>
        <v>1</v>
      </c>
      <c r="J19" s="360">
        <f>'[1]כוח אדם'!J30</f>
        <v>1</v>
      </c>
      <c r="K19" s="360">
        <f>'[1]כוח אדם'!K30</f>
        <v>1</v>
      </c>
      <c r="L19" s="367"/>
      <c r="M19" s="779"/>
    </row>
    <row r="20" spans="2:18" ht="21.15" customHeight="1" x14ac:dyDescent="0.3">
      <c r="B20" s="362" t="str">
        <f>'[1]כוח אדם'!B31</f>
        <v>מספר עובדים שעליהם חלים הסכמים קיבוציים</v>
      </c>
      <c r="C20" s="782">
        <f>'[1]כוח אדם'!C31</f>
        <v>4978</v>
      </c>
      <c r="D20" s="782"/>
      <c r="E20" s="783"/>
      <c r="F20" s="782">
        <f>'[1]כוח אדם'!F31</f>
        <v>5112</v>
      </c>
      <c r="G20" s="782"/>
      <c r="H20" s="783"/>
      <c r="I20" s="782">
        <f>'[1]כוח אדם'!I31</f>
        <v>5217</v>
      </c>
      <c r="J20" s="782"/>
      <c r="K20" s="782"/>
      <c r="L20" s="139"/>
      <c r="M20" s="777" t="str">
        <f>'[1]כוח אדם'!L31</f>
        <v>102-41</v>
      </c>
    </row>
    <row r="21" spans="2:18" s="18" customFormat="1" ht="21.15" customHeight="1" x14ac:dyDescent="0.3">
      <c r="B21" s="364" t="str">
        <f>'[1]כוח אדם'!B32</f>
        <v>אחוז עובדים שעליהם חלים הסכמים קיבוציים</v>
      </c>
      <c r="C21" s="784">
        <f>'[1]כוח אדם'!C32</f>
        <v>0.90922374429223696</v>
      </c>
      <c r="D21" s="784"/>
      <c r="E21" s="785"/>
      <c r="F21" s="784">
        <f>'[1]כוח אדם'!F32</f>
        <v>0.93369863013698595</v>
      </c>
      <c r="G21" s="784"/>
      <c r="H21" s="785"/>
      <c r="I21" s="784">
        <f>'[1]כוח אדם'!I32</f>
        <v>0.93193997856377297</v>
      </c>
      <c r="J21" s="784"/>
      <c r="K21" s="784"/>
      <c r="L21" s="368"/>
      <c r="M21" s="777"/>
    </row>
    <row r="22" spans="2:18" ht="21.15" customHeight="1" x14ac:dyDescent="0.3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</row>
    <row r="23" spans="2:18" ht="24.9" customHeight="1" x14ac:dyDescent="0.3">
      <c r="B23" s="79" t="s">
        <v>192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</row>
    <row r="24" spans="2:18" ht="21.15" customHeight="1" x14ac:dyDescent="0.3">
      <c r="B24" s="71"/>
      <c r="C24" s="776">
        <v>2020</v>
      </c>
      <c r="D24" s="776"/>
      <c r="E24" s="780"/>
      <c r="F24" s="776">
        <v>2021</v>
      </c>
      <c r="G24" s="776"/>
      <c r="H24" s="780"/>
      <c r="I24" s="781">
        <v>2022</v>
      </c>
      <c r="J24" s="776"/>
      <c r="K24" s="780"/>
      <c r="L24" s="776" t="s">
        <v>4</v>
      </c>
      <c r="M24" s="778" t="s">
        <v>5</v>
      </c>
      <c r="R24" s="18"/>
    </row>
    <row r="25" spans="2:18" ht="21.15" customHeight="1" x14ac:dyDescent="0.3">
      <c r="B25" s="369"/>
      <c r="C25" s="370" t="s">
        <v>6</v>
      </c>
      <c r="D25" s="370" t="s">
        <v>7</v>
      </c>
      <c r="E25" s="371" t="s">
        <v>8</v>
      </c>
      <c r="F25" s="370" t="s">
        <v>6</v>
      </c>
      <c r="G25" s="370" t="s">
        <v>7</v>
      </c>
      <c r="H25" s="371" t="s">
        <v>8</v>
      </c>
      <c r="I25" s="354" t="s">
        <v>6</v>
      </c>
      <c r="J25" s="354" t="s">
        <v>7</v>
      </c>
      <c r="K25" s="372" t="s">
        <v>8</v>
      </c>
      <c r="L25" s="776"/>
      <c r="M25" s="778"/>
    </row>
    <row r="26" spans="2:18" ht="54" customHeight="1" x14ac:dyDescent="0.3">
      <c r="B26" s="373" t="s">
        <v>193</v>
      </c>
      <c r="C26" s="374">
        <v>20</v>
      </c>
      <c r="D26" s="374">
        <v>26</v>
      </c>
      <c r="E26" s="375">
        <v>46</v>
      </c>
      <c r="F26" s="376">
        <v>23</v>
      </c>
      <c r="G26" s="376">
        <v>22</v>
      </c>
      <c r="H26" s="377">
        <v>45</v>
      </c>
      <c r="I26" s="378">
        <v>25</v>
      </c>
      <c r="J26" s="378">
        <v>25</v>
      </c>
      <c r="K26" s="377">
        <v>50</v>
      </c>
      <c r="L26" s="379" t="s">
        <v>191</v>
      </c>
      <c r="M26" s="777" t="s">
        <v>18</v>
      </c>
    </row>
    <row r="27" spans="2:18" ht="21.15" customHeight="1" x14ac:dyDescent="0.3">
      <c r="B27" s="380" t="s">
        <v>19</v>
      </c>
      <c r="C27" s="381">
        <v>3.1399999999999997E-2</v>
      </c>
      <c r="D27" s="381">
        <v>3.9699999999999999E-2</v>
      </c>
      <c r="E27" s="382">
        <v>3.56E-2</v>
      </c>
      <c r="F27" s="298">
        <v>4.1441441441441441E-2</v>
      </c>
      <c r="G27" s="298">
        <v>3.7735849056603772E-2</v>
      </c>
      <c r="H27" s="383">
        <v>3.9543057996485061E-2</v>
      </c>
      <c r="I27" s="360">
        <v>4.7528517110266157E-2</v>
      </c>
      <c r="J27" s="360">
        <v>4.2444821731748725E-2</v>
      </c>
      <c r="K27" s="361">
        <v>4.4843049327354258E-2</v>
      </c>
      <c r="L27" s="384"/>
      <c r="M27" s="777"/>
      <c r="P27" s="14"/>
    </row>
    <row r="28" spans="2:18" ht="21.15" customHeight="1" x14ac:dyDescent="0.3">
      <c r="B28" s="380" t="s">
        <v>194</v>
      </c>
      <c r="C28" s="309">
        <v>16</v>
      </c>
      <c r="D28" s="309">
        <v>14</v>
      </c>
      <c r="E28" s="310">
        <v>30</v>
      </c>
      <c r="F28" s="385">
        <v>23</v>
      </c>
      <c r="G28" s="385">
        <v>2</v>
      </c>
      <c r="H28" s="386">
        <v>0</v>
      </c>
      <c r="I28" s="387">
        <v>12</v>
      </c>
      <c r="J28" s="387">
        <v>11</v>
      </c>
      <c r="K28" s="386">
        <v>23</v>
      </c>
      <c r="L28" s="388"/>
      <c r="M28" s="777"/>
    </row>
    <row r="29" spans="2:18" ht="21.15" customHeight="1" x14ac:dyDescent="0.3">
      <c r="B29" s="380" t="s">
        <v>200</v>
      </c>
      <c r="C29" s="360">
        <v>0.8</v>
      </c>
      <c r="D29" s="360">
        <v>0.53846153846153844</v>
      </c>
      <c r="E29" s="361">
        <v>0.65217391304347827</v>
      </c>
      <c r="F29" s="360">
        <v>1</v>
      </c>
      <c r="G29" s="360">
        <v>9.0909090909090912E-2</v>
      </c>
      <c r="H29" s="361">
        <v>0</v>
      </c>
      <c r="I29" s="360">
        <v>0.48</v>
      </c>
      <c r="J29" s="360">
        <v>0.44</v>
      </c>
      <c r="K29" s="361">
        <v>0.46</v>
      </c>
      <c r="L29" s="388"/>
      <c r="M29" s="777"/>
    </row>
    <row r="30" spans="2:18" ht="21.15" customHeight="1" x14ac:dyDescent="0.3">
      <c r="B30" s="380" t="s">
        <v>195</v>
      </c>
      <c r="C30" s="387">
        <v>636</v>
      </c>
      <c r="D30" s="387">
        <v>654</v>
      </c>
      <c r="E30" s="386">
        <v>1290</v>
      </c>
      <c r="F30" s="385">
        <v>555</v>
      </c>
      <c r="G30" s="385">
        <v>583</v>
      </c>
      <c r="H30" s="386">
        <v>1138</v>
      </c>
      <c r="I30" s="387">
        <v>526</v>
      </c>
      <c r="J30" s="387">
        <v>589</v>
      </c>
      <c r="K30" s="386">
        <v>1115</v>
      </c>
      <c r="L30" s="388"/>
      <c r="M30" s="777"/>
    </row>
    <row r="31" spans="2:18" ht="21.15" customHeight="1" x14ac:dyDescent="0.3">
      <c r="B31" s="380" t="s">
        <v>196</v>
      </c>
      <c r="C31" s="298">
        <v>1</v>
      </c>
      <c r="D31" s="298">
        <v>1</v>
      </c>
      <c r="E31" s="383">
        <v>1</v>
      </c>
      <c r="F31" s="298">
        <v>1</v>
      </c>
      <c r="G31" s="298">
        <v>1</v>
      </c>
      <c r="H31" s="383">
        <v>1</v>
      </c>
      <c r="I31" s="360">
        <v>1</v>
      </c>
      <c r="J31" s="360">
        <v>1</v>
      </c>
      <c r="K31" s="361">
        <v>1</v>
      </c>
      <c r="L31" s="389"/>
      <c r="M31" s="777"/>
    </row>
    <row r="32" spans="2:18" ht="81" customHeight="1" x14ac:dyDescent="0.3">
      <c r="B32" s="380" t="s">
        <v>197</v>
      </c>
      <c r="C32" s="385">
        <v>0</v>
      </c>
      <c r="D32" s="385">
        <v>0</v>
      </c>
      <c r="E32" s="390">
        <v>0</v>
      </c>
      <c r="F32" s="385">
        <v>0</v>
      </c>
      <c r="G32" s="385">
        <v>0</v>
      </c>
      <c r="H32" s="386">
        <v>0</v>
      </c>
      <c r="I32" s="387">
        <v>0</v>
      </c>
      <c r="J32" s="387">
        <v>0</v>
      </c>
      <c r="K32" s="386">
        <v>0</v>
      </c>
      <c r="L32" s="391" t="s">
        <v>23</v>
      </c>
      <c r="M32" s="777"/>
      <c r="O32" s="14"/>
    </row>
    <row r="33" spans="2:16" ht="21.15" customHeight="1" x14ac:dyDescent="0.3">
      <c r="B33" s="380" t="s">
        <v>20</v>
      </c>
      <c r="C33" s="298">
        <v>0</v>
      </c>
      <c r="D33" s="298">
        <v>0</v>
      </c>
      <c r="E33" s="383">
        <v>0</v>
      </c>
      <c r="F33" s="298">
        <v>0</v>
      </c>
      <c r="G33" s="298">
        <v>0</v>
      </c>
      <c r="H33" s="383">
        <v>0</v>
      </c>
      <c r="I33" s="360">
        <v>0</v>
      </c>
      <c r="J33" s="360">
        <v>0</v>
      </c>
      <c r="K33" s="361">
        <v>0</v>
      </c>
      <c r="L33" s="389"/>
      <c r="M33" s="777"/>
    </row>
    <row r="34" spans="2:16" ht="21.15" customHeight="1" x14ac:dyDescent="0.3">
      <c r="B34" s="380" t="s">
        <v>21</v>
      </c>
      <c r="C34" s="387">
        <v>636</v>
      </c>
      <c r="D34" s="387">
        <v>654</v>
      </c>
      <c r="E34" s="386">
        <v>1290</v>
      </c>
      <c r="F34" s="385">
        <v>555</v>
      </c>
      <c r="G34" s="385">
        <v>583</v>
      </c>
      <c r="H34" s="390">
        <v>1138</v>
      </c>
      <c r="I34" s="387">
        <v>526</v>
      </c>
      <c r="J34" s="387">
        <v>589</v>
      </c>
      <c r="K34" s="386">
        <v>1115</v>
      </c>
      <c r="L34" s="388"/>
      <c r="M34" s="777"/>
    </row>
    <row r="35" spans="2:16" ht="21.15" customHeight="1" x14ac:dyDescent="0.3">
      <c r="B35" s="392" t="s">
        <v>22</v>
      </c>
      <c r="C35" s="393">
        <v>1</v>
      </c>
      <c r="D35" s="393">
        <v>1</v>
      </c>
      <c r="E35" s="394">
        <v>1</v>
      </c>
      <c r="F35" s="395">
        <v>1</v>
      </c>
      <c r="G35" s="395">
        <v>1</v>
      </c>
      <c r="H35" s="396">
        <v>1</v>
      </c>
      <c r="I35" s="397">
        <v>1</v>
      </c>
      <c r="J35" s="397">
        <v>1</v>
      </c>
      <c r="K35" s="398">
        <v>1</v>
      </c>
      <c r="L35" s="399"/>
      <c r="M35" s="777"/>
    </row>
    <row r="36" spans="2:16" ht="21.15" customHeight="1" x14ac:dyDescent="0.3">
      <c r="B36" s="121"/>
      <c r="C36" s="122"/>
      <c r="D36" s="122"/>
      <c r="E36" s="122"/>
      <c r="F36" s="123"/>
      <c r="G36" s="123"/>
      <c r="H36" s="123"/>
      <c r="I36" s="124"/>
      <c r="J36" s="124"/>
      <c r="K36" s="124"/>
      <c r="L36" s="125"/>
      <c r="M36" s="121"/>
    </row>
    <row r="37" spans="2:16" ht="24.9" customHeight="1" x14ac:dyDescent="0.3">
      <c r="B37" s="79" t="s">
        <v>186</v>
      </c>
      <c r="C37" s="79"/>
      <c r="D37" s="79"/>
      <c r="E37" s="79"/>
      <c r="F37" s="79"/>
      <c r="G37" s="79"/>
      <c r="H37" s="79"/>
      <c r="I37" s="79"/>
      <c r="J37" s="79"/>
      <c r="K37" s="79"/>
      <c r="M37" s="67"/>
    </row>
    <row r="38" spans="2:16" ht="21.15" customHeight="1" x14ac:dyDescent="0.3">
      <c r="B38" s="71"/>
      <c r="C38" s="776">
        <v>2020</v>
      </c>
      <c r="D38" s="776"/>
      <c r="E38" s="780"/>
      <c r="F38" s="781">
        <v>2021</v>
      </c>
      <c r="G38" s="776"/>
      <c r="H38" s="780"/>
      <c r="I38" s="776">
        <v>2022</v>
      </c>
      <c r="J38" s="776"/>
      <c r="K38" s="776"/>
      <c r="L38" s="400"/>
      <c r="M38" s="778" t="s">
        <v>5</v>
      </c>
    </row>
    <row r="39" spans="2:16" ht="21.15" customHeight="1" x14ac:dyDescent="0.3">
      <c r="B39" s="369"/>
      <c r="C39" s="401" t="s">
        <v>6</v>
      </c>
      <c r="D39" s="401" t="s">
        <v>7</v>
      </c>
      <c r="E39" s="402" t="s">
        <v>8</v>
      </c>
      <c r="F39" s="401" t="s">
        <v>6</v>
      </c>
      <c r="G39" s="401" t="s">
        <v>7</v>
      </c>
      <c r="H39" s="402" t="s">
        <v>8</v>
      </c>
      <c r="I39" s="369" t="s">
        <v>6</v>
      </c>
      <c r="J39" s="369" t="s">
        <v>7</v>
      </c>
      <c r="K39" s="369" t="s">
        <v>8</v>
      </c>
      <c r="L39" s="356"/>
      <c r="M39" s="778"/>
    </row>
    <row r="40" spans="2:16" ht="21.15" customHeight="1" x14ac:dyDescent="0.3">
      <c r="B40" s="403" t="s">
        <v>193</v>
      </c>
      <c r="C40" s="404">
        <v>17</v>
      </c>
      <c r="D40" s="404">
        <v>40</v>
      </c>
      <c r="E40" s="405">
        <v>57</v>
      </c>
      <c r="F40" s="404">
        <v>17</v>
      </c>
      <c r="G40" s="404">
        <v>36</v>
      </c>
      <c r="H40" s="405">
        <v>53</v>
      </c>
      <c r="I40" s="406">
        <v>23</v>
      </c>
      <c r="J40" s="406">
        <v>27</v>
      </c>
      <c r="K40" s="406">
        <v>50</v>
      </c>
      <c r="L40" s="407"/>
      <c r="M40" s="777" t="s">
        <v>18</v>
      </c>
    </row>
    <row r="41" spans="2:16" ht="21.15" customHeight="1" x14ac:dyDescent="0.3">
      <c r="B41" s="408" t="s">
        <v>201</v>
      </c>
      <c r="C41" s="409">
        <v>1.829924650161464E-2</v>
      </c>
      <c r="D41" s="409">
        <v>4.1194644696189497E-2</v>
      </c>
      <c r="E41" s="410">
        <v>0.03</v>
      </c>
      <c r="F41" s="409">
        <v>1.9813519813519812E-2</v>
      </c>
      <c r="G41" s="409">
        <v>3.951701427003293E-2</v>
      </c>
      <c r="H41" s="410">
        <v>2.9960429621254947E-2</v>
      </c>
      <c r="I41" s="411">
        <v>2.8083028083028084E-2</v>
      </c>
      <c r="J41" s="411">
        <v>3.1322505800464036E-2</v>
      </c>
      <c r="K41" s="411">
        <v>2.9744199881023201E-2</v>
      </c>
      <c r="L41" s="412"/>
      <c r="M41" s="777"/>
      <c r="P41" s="14"/>
    </row>
    <row r="42" spans="2:16" ht="21.15" customHeight="1" x14ac:dyDescent="0.3">
      <c r="B42" s="408" t="s">
        <v>194</v>
      </c>
      <c r="C42" s="413">
        <v>0</v>
      </c>
      <c r="D42" s="413">
        <v>0</v>
      </c>
      <c r="E42" s="414">
        <v>0</v>
      </c>
      <c r="F42" s="413">
        <v>0</v>
      </c>
      <c r="G42" s="413">
        <v>0</v>
      </c>
      <c r="H42" s="415">
        <v>0</v>
      </c>
      <c r="I42" s="411">
        <v>0</v>
      </c>
      <c r="J42" s="411">
        <v>0</v>
      </c>
      <c r="K42" s="411">
        <v>0</v>
      </c>
      <c r="L42" s="412"/>
      <c r="M42" s="777"/>
    </row>
    <row r="43" spans="2:16" ht="21.15" customHeight="1" x14ac:dyDescent="0.3">
      <c r="B43" s="408" t="s">
        <v>200</v>
      </c>
      <c r="C43" s="416">
        <v>0</v>
      </c>
      <c r="D43" s="416">
        <v>0</v>
      </c>
      <c r="E43" s="417">
        <v>0</v>
      </c>
      <c r="F43" s="416">
        <v>0</v>
      </c>
      <c r="G43" s="416">
        <v>0</v>
      </c>
      <c r="H43" s="417">
        <v>0</v>
      </c>
      <c r="I43" s="416">
        <v>0</v>
      </c>
      <c r="J43" s="416">
        <v>0</v>
      </c>
      <c r="K43" s="416">
        <v>0</v>
      </c>
      <c r="L43" s="412"/>
      <c r="M43" s="777"/>
    </row>
    <row r="44" spans="2:16" ht="21.15" customHeight="1" x14ac:dyDescent="0.3">
      <c r="B44" s="408" t="s">
        <v>195</v>
      </c>
      <c r="C44" s="413">
        <v>476</v>
      </c>
      <c r="D44" s="413">
        <v>710</v>
      </c>
      <c r="E44" s="415">
        <v>1186</v>
      </c>
      <c r="F44" s="413">
        <v>450</v>
      </c>
      <c r="G44" s="413">
        <v>685</v>
      </c>
      <c r="H44" s="415">
        <v>1135</v>
      </c>
      <c r="I44" s="411">
        <v>443</v>
      </c>
      <c r="J44" s="411">
        <v>653</v>
      </c>
      <c r="K44" s="411">
        <v>1096</v>
      </c>
      <c r="L44" s="412"/>
      <c r="M44" s="777"/>
    </row>
    <row r="45" spans="2:16" ht="21.15" customHeight="1" x14ac:dyDescent="0.3">
      <c r="B45" s="408" t="s">
        <v>196</v>
      </c>
      <c r="C45" s="409">
        <v>0.51237890204520986</v>
      </c>
      <c r="D45" s="409">
        <v>0.73120494335736352</v>
      </c>
      <c r="E45" s="410">
        <v>0.62421052631578944</v>
      </c>
      <c r="F45" s="409">
        <v>0.52447552447552448</v>
      </c>
      <c r="G45" s="409">
        <v>0.75192096597145996</v>
      </c>
      <c r="H45" s="410">
        <v>0.64160542679479937</v>
      </c>
      <c r="I45" s="411">
        <v>0.54090354090354087</v>
      </c>
      <c r="J45" s="411">
        <v>0.75754060324825989</v>
      </c>
      <c r="K45" s="411">
        <v>0.6519928613920285</v>
      </c>
      <c r="L45" s="412"/>
      <c r="M45" s="777"/>
    </row>
    <row r="46" spans="2:16" ht="21.15" customHeight="1" x14ac:dyDescent="0.3">
      <c r="B46" s="408" t="s">
        <v>197</v>
      </c>
      <c r="C46" s="413">
        <v>453</v>
      </c>
      <c r="D46" s="413">
        <v>261</v>
      </c>
      <c r="E46" s="415">
        <v>714</v>
      </c>
      <c r="F46" s="413">
        <v>409</v>
      </c>
      <c r="G46" s="413">
        <v>225</v>
      </c>
      <c r="H46" s="415">
        <v>634</v>
      </c>
      <c r="I46" s="411">
        <v>374</v>
      </c>
      <c r="J46" s="411">
        <v>203</v>
      </c>
      <c r="K46" s="411">
        <v>577</v>
      </c>
      <c r="L46" s="412"/>
      <c r="M46" s="777"/>
    </row>
    <row r="47" spans="2:16" ht="21.15" customHeight="1" x14ac:dyDescent="0.3">
      <c r="B47" s="408" t="s">
        <v>198</v>
      </c>
      <c r="C47" s="409">
        <v>0.48762109795479008</v>
      </c>
      <c r="D47" s="409">
        <v>0.26879505664263648</v>
      </c>
      <c r="E47" s="410">
        <v>0.37578947368421051</v>
      </c>
      <c r="F47" s="409">
        <v>0.4766899766899767</v>
      </c>
      <c r="G47" s="409">
        <v>0.24698133918770582</v>
      </c>
      <c r="H47" s="410">
        <v>0.35839457320520068</v>
      </c>
      <c r="I47" s="411">
        <v>0.45665445665445664</v>
      </c>
      <c r="J47" s="411">
        <v>0.23549883990719259</v>
      </c>
      <c r="K47" s="411">
        <v>0.34324806662700774</v>
      </c>
      <c r="L47" s="412"/>
      <c r="M47" s="777"/>
    </row>
    <row r="48" spans="2:16" ht="21.15" customHeight="1" x14ac:dyDescent="0.3">
      <c r="B48" s="408" t="s">
        <v>21</v>
      </c>
      <c r="C48" s="413">
        <v>929</v>
      </c>
      <c r="D48" s="413">
        <v>971</v>
      </c>
      <c r="E48" s="414">
        <v>1900</v>
      </c>
      <c r="F48" s="413">
        <v>859</v>
      </c>
      <c r="G48" s="413">
        <v>910</v>
      </c>
      <c r="H48" s="414">
        <v>1769</v>
      </c>
      <c r="I48" s="411">
        <v>817</v>
      </c>
      <c r="J48" s="411">
        <v>856</v>
      </c>
      <c r="K48" s="411">
        <v>1673</v>
      </c>
      <c r="L48" s="412"/>
      <c r="M48" s="777"/>
    </row>
    <row r="49" spans="2:13" ht="21.15" customHeight="1" x14ac:dyDescent="0.3">
      <c r="B49" s="418" t="s">
        <v>199</v>
      </c>
      <c r="C49" s="419">
        <v>1</v>
      </c>
      <c r="D49" s="419">
        <v>1</v>
      </c>
      <c r="E49" s="420">
        <v>1</v>
      </c>
      <c r="F49" s="419">
        <v>1.0011655011655012</v>
      </c>
      <c r="G49" s="419">
        <v>0.99890230515916578</v>
      </c>
      <c r="H49" s="420">
        <v>1</v>
      </c>
      <c r="I49" s="421">
        <v>0.99755799755799757</v>
      </c>
      <c r="J49" s="421">
        <v>0.99303944315545245</v>
      </c>
      <c r="K49" s="421">
        <v>0.9952409280190363</v>
      </c>
      <c r="L49" s="422"/>
      <c r="M49" s="777"/>
    </row>
    <row r="50" spans="2:13" ht="21.15" customHeight="1" x14ac:dyDescent="0.3">
      <c r="B50" s="127"/>
      <c r="C50" s="126"/>
      <c r="D50" s="126"/>
      <c r="E50" s="126"/>
      <c r="F50" s="126"/>
      <c r="G50" s="126"/>
      <c r="H50" s="126"/>
      <c r="I50" s="128"/>
      <c r="J50" s="128"/>
      <c r="K50" s="128"/>
      <c r="L50" s="104"/>
      <c r="M50" s="70"/>
    </row>
    <row r="51" spans="2:13" ht="24.9" customHeight="1" x14ac:dyDescent="0.3">
      <c r="B51" s="79" t="s">
        <v>187</v>
      </c>
      <c r="C51" s="79"/>
      <c r="D51" s="79"/>
      <c r="E51" s="79"/>
      <c r="F51" s="79"/>
      <c r="G51" s="79"/>
      <c r="H51" s="79"/>
      <c r="I51" s="79"/>
      <c r="J51" s="79"/>
      <c r="K51" s="79"/>
      <c r="M51" s="70"/>
    </row>
    <row r="52" spans="2:13" ht="21.15" customHeight="1" x14ac:dyDescent="0.3">
      <c r="B52" s="423"/>
      <c r="C52" s="776">
        <v>2020</v>
      </c>
      <c r="D52" s="776"/>
      <c r="E52" s="780"/>
      <c r="F52" s="776">
        <v>2021</v>
      </c>
      <c r="G52" s="776"/>
      <c r="H52" s="776"/>
      <c r="I52" s="781">
        <v>2022</v>
      </c>
      <c r="J52" s="776"/>
      <c r="K52" s="776"/>
      <c r="L52" s="424"/>
      <c r="M52" s="778" t="s">
        <v>5</v>
      </c>
    </row>
    <row r="53" spans="2:13" ht="21.15" customHeight="1" x14ac:dyDescent="0.3">
      <c r="B53" s="369"/>
      <c r="C53" s="401" t="s">
        <v>6</v>
      </c>
      <c r="D53" s="401" t="s">
        <v>7</v>
      </c>
      <c r="E53" s="402" t="s">
        <v>8</v>
      </c>
      <c r="F53" s="401" t="s">
        <v>6</v>
      </c>
      <c r="G53" s="401" t="s">
        <v>7</v>
      </c>
      <c r="H53" s="402" t="s">
        <v>8</v>
      </c>
      <c r="I53" s="369" t="s">
        <v>6</v>
      </c>
      <c r="J53" s="369" t="s">
        <v>7</v>
      </c>
      <c r="K53" s="369" t="s">
        <v>8</v>
      </c>
      <c r="L53" s="425"/>
      <c r="M53" s="778"/>
    </row>
    <row r="54" spans="2:13" ht="21.15" customHeight="1" x14ac:dyDescent="0.3">
      <c r="B54" s="373" t="s">
        <v>193</v>
      </c>
      <c r="C54" s="29">
        <v>0</v>
      </c>
      <c r="D54" s="29">
        <v>0</v>
      </c>
      <c r="E54" s="426">
        <v>0</v>
      </c>
      <c r="F54" s="29"/>
      <c r="G54" s="29"/>
      <c r="H54" s="426">
        <v>0</v>
      </c>
      <c r="I54" s="29">
        <v>0</v>
      </c>
      <c r="J54" s="29">
        <v>0</v>
      </c>
      <c r="K54" s="29">
        <v>0</v>
      </c>
      <c r="L54" s="427"/>
      <c r="M54" s="777" t="s">
        <v>18</v>
      </c>
    </row>
    <row r="55" spans="2:13" ht="21.15" customHeight="1" x14ac:dyDescent="0.3">
      <c r="B55" s="380" t="s">
        <v>201</v>
      </c>
      <c r="C55" s="32">
        <v>0</v>
      </c>
      <c r="D55" s="32">
        <v>0</v>
      </c>
      <c r="E55" s="428">
        <v>0</v>
      </c>
      <c r="F55" s="32">
        <v>0</v>
      </c>
      <c r="G55" s="32">
        <v>0</v>
      </c>
      <c r="H55" s="428">
        <v>0</v>
      </c>
      <c r="I55" s="32">
        <v>0</v>
      </c>
      <c r="J55" s="32">
        <v>0</v>
      </c>
      <c r="K55" s="32">
        <v>0</v>
      </c>
      <c r="L55" s="429"/>
      <c r="M55" s="777"/>
    </row>
    <row r="56" spans="2:13" ht="21.15" customHeight="1" x14ac:dyDescent="0.3">
      <c r="B56" s="380" t="s">
        <v>194</v>
      </c>
      <c r="C56" s="32">
        <v>0</v>
      </c>
      <c r="D56" s="32">
        <v>0</v>
      </c>
      <c r="E56" s="428">
        <v>0</v>
      </c>
      <c r="F56" s="32">
        <v>0</v>
      </c>
      <c r="G56" s="32">
        <v>0</v>
      </c>
      <c r="H56" s="428">
        <v>0</v>
      </c>
      <c r="I56" s="32">
        <v>0</v>
      </c>
      <c r="J56" s="32">
        <v>0</v>
      </c>
      <c r="K56" s="32">
        <v>0</v>
      </c>
      <c r="L56" s="429"/>
      <c r="M56" s="777"/>
    </row>
    <row r="57" spans="2:13" ht="21.15" customHeight="1" x14ac:dyDescent="0.3">
      <c r="B57" s="380" t="s">
        <v>200</v>
      </c>
      <c r="C57" s="32">
        <v>0</v>
      </c>
      <c r="D57" s="32">
        <v>0</v>
      </c>
      <c r="E57" s="428">
        <v>0</v>
      </c>
      <c r="F57" s="32">
        <v>0</v>
      </c>
      <c r="G57" s="32">
        <v>0</v>
      </c>
      <c r="H57" s="428">
        <v>0</v>
      </c>
      <c r="I57" s="32">
        <v>0</v>
      </c>
      <c r="J57" s="32">
        <v>0</v>
      </c>
      <c r="K57" s="32">
        <v>0</v>
      </c>
      <c r="L57" s="429"/>
      <c r="M57" s="777"/>
    </row>
    <row r="58" spans="2:13" ht="21.15" customHeight="1" x14ac:dyDescent="0.3">
      <c r="B58" s="380" t="s">
        <v>195</v>
      </c>
      <c r="C58" s="430">
        <v>306</v>
      </c>
      <c r="D58" s="430">
        <v>498</v>
      </c>
      <c r="E58" s="431">
        <f>D58+C58</f>
        <v>804</v>
      </c>
      <c r="F58" s="430">
        <v>286</v>
      </c>
      <c r="G58" s="430">
        <v>445</v>
      </c>
      <c r="H58" s="431">
        <f>G58+F58</f>
        <v>731</v>
      </c>
      <c r="I58" s="413">
        <v>266</v>
      </c>
      <c r="J58" s="413">
        <v>427</v>
      </c>
      <c r="K58" s="411">
        <f>SUM(I58:J58)</f>
        <v>693</v>
      </c>
      <c r="L58" s="429"/>
      <c r="M58" s="777"/>
    </row>
    <row r="59" spans="2:13" ht="21.15" customHeight="1" x14ac:dyDescent="0.3">
      <c r="B59" s="380" t="s">
        <v>196</v>
      </c>
      <c r="C59" s="416">
        <f>C58/E62</f>
        <v>0.23340961098398169</v>
      </c>
      <c r="D59" s="416">
        <f>D58/E62</f>
        <v>0.37986270022883295</v>
      </c>
      <c r="E59" s="417">
        <f>E58/E62</f>
        <v>0.61327231121281467</v>
      </c>
      <c r="F59" s="416">
        <f>F58/H62</f>
        <v>0.25512934879571814</v>
      </c>
      <c r="G59" s="416">
        <f>G58/H62</f>
        <v>0.39696699375557537</v>
      </c>
      <c r="H59" s="417">
        <f>H58/H62</f>
        <v>0.65209634255129345</v>
      </c>
      <c r="I59" s="416">
        <f>I58/K62</f>
        <v>0.28000000000000003</v>
      </c>
      <c r="J59" s="416">
        <f>J58/K62</f>
        <v>0.4494736842105263</v>
      </c>
      <c r="K59" s="416">
        <f>K58/K62</f>
        <v>0.72947368421052627</v>
      </c>
      <c r="L59" s="429"/>
      <c r="M59" s="777"/>
    </row>
    <row r="60" spans="2:13" ht="21.15" customHeight="1" x14ac:dyDescent="0.3">
      <c r="B60" s="380" t="s">
        <v>197</v>
      </c>
      <c r="C60" s="430">
        <v>248</v>
      </c>
      <c r="D60" s="430">
        <v>259</v>
      </c>
      <c r="E60" s="431">
        <f>D60+C60</f>
        <v>507</v>
      </c>
      <c r="F60" s="430">
        <v>192</v>
      </c>
      <c r="G60" s="430">
        <v>198</v>
      </c>
      <c r="H60" s="431">
        <f>G60+F60</f>
        <v>390</v>
      </c>
      <c r="I60" s="413">
        <v>121</v>
      </c>
      <c r="J60" s="413">
        <v>136</v>
      </c>
      <c r="K60" s="411">
        <f>SUM(I60:J60)</f>
        <v>257</v>
      </c>
      <c r="L60" s="429"/>
      <c r="M60" s="777"/>
    </row>
    <row r="61" spans="2:13" ht="21.15" customHeight="1" x14ac:dyDescent="0.3">
      <c r="B61" s="380" t="s">
        <v>198</v>
      </c>
      <c r="C61" s="416">
        <f>C60/E62</f>
        <v>0.18916857360793288</v>
      </c>
      <c r="D61" s="416">
        <f>D60/E62</f>
        <v>0.19755911517925248</v>
      </c>
      <c r="E61" s="417">
        <f>E60/E62</f>
        <v>0.38672768878718533</v>
      </c>
      <c r="F61" s="416">
        <f>F60/H62</f>
        <v>0.17127564674397858</v>
      </c>
      <c r="G61" s="416">
        <f>G60/H62</f>
        <v>0.17662801070472792</v>
      </c>
      <c r="H61" s="417">
        <f>H60/H62</f>
        <v>0.34790365744870649</v>
      </c>
      <c r="I61" s="416">
        <f>I60/K62</f>
        <v>0.12736842105263158</v>
      </c>
      <c r="J61" s="416">
        <f>J60/K62</f>
        <v>0.1431578947368421</v>
      </c>
      <c r="K61" s="416">
        <f>K60/K62</f>
        <v>0.27052631578947367</v>
      </c>
      <c r="L61" s="429"/>
      <c r="M61" s="777"/>
    </row>
    <row r="62" spans="2:13" ht="21.15" customHeight="1" x14ac:dyDescent="0.3">
      <c r="B62" s="380" t="s">
        <v>21</v>
      </c>
      <c r="C62" s="430">
        <f t="shared" ref="C62:I62" si="0">SUM(C58,C60)</f>
        <v>554</v>
      </c>
      <c r="D62" s="430">
        <f t="shared" si="0"/>
        <v>757</v>
      </c>
      <c r="E62" s="432">
        <f t="shared" si="0"/>
        <v>1311</v>
      </c>
      <c r="F62" s="430">
        <f t="shared" si="0"/>
        <v>478</v>
      </c>
      <c r="G62" s="430">
        <f t="shared" si="0"/>
        <v>643</v>
      </c>
      <c r="H62" s="432">
        <f t="shared" si="0"/>
        <v>1121</v>
      </c>
      <c r="I62" s="413">
        <f t="shared" si="0"/>
        <v>387</v>
      </c>
      <c r="J62" s="413">
        <f>SUM(J58,J60)</f>
        <v>563</v>
      </c>
      <c r="K62" s="413">
        <f>SUM(K58,K60)</f>
        <v>950</v>
      </c>
      <c r="L62" s="429"/>
      <c r="M62" s="777"/>
    </row>
    <row r="63" spans="2:13" ht="21.15" customHeight="1" x14ac:dyDescent="0.3">
      <c r="B63" s="392" t="s">
        <v>199</v>
      </c>
      <c r="C63" s="419">
        <v>1</v>
      </c>
      <c r="D63" s="419">
        <v>1</v>
      </c>
      <c r="E63" s="420">
        <v>1</v>
      </c>
      <c r="F63" s="419">
        <v>1.0011655011655012</v>
      </c>
      <c r="G63" s="419">
        <v>0.99890230515916578</v>
      </c>
      <c r="H63" s="420">
        <v>1</v>
      </c>
      <c r="I63" s="421">
        <v>0.99755799755799757</v>
      </c>
      <c r="J63" s="421">
        <v>1</v>
      </c>
      <c r="K63" s="421">
        <v>0.9952409280190363</v>
      </c>
      <c r="L63" s="433"/>
      <c r="M63" s="777"/>
    </row>
  </sheetData>
  <mergeCells count="28">
    <mergeCell ref="M54:M63"/>
    <mergeCell ref="C38:E38"/>
    <mergeCell ref="F38:H38"/>
    <mergeCell ref="I38:K38"/>
    <mergeCell ref="M40:M49"/>
    <mergeCell ref="M38:M39"/>
    <mergeCell ref="M52:M53"/>
    <mergeCell ref="C8:E8"/>
    <mergeCell ref="C52:E52"/>
    <mergeCell ref="F52:H52"/>
    <mergeCell ref="I52:K52"/>
    <mergeCell ref="F8:H8"/>
    <mergeCell ref="F24:H24"/>
    <mergeCell ref="C24:E24"/>
    <mergeCell ref="C20:E20"/>
    <mergeCell ref="F20:H20"/>
    <mergeCell ref="I20:K20"/>
    <mergeCell ref="C21:E21"/>
    <mergeCell ref="F21:H21"/>
    <mergeCell ref="I21:K21"/>
    <mergeCell ref="I8:K8"/>
    <mergeCell ref="I24:K24"/>
    <mergeCell ref="L24:L25"/>
    <mergeCell ref="M26:M35"/>
    <mergeCell ref="M20:M21"/>
    <mergeCell ref="M8:M9"/>
    <mergeCell ref="M10:M19"/>
    <mergeCell ref="M24:M25"/>
  </mergeCells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62"/>
  <sheetViews>
    <sheetView showGridLines="0" rightToLeft="1" topLeftCell="A34" workbookViewId="0">
      <selection activeCell="L58" sqref="L58:L60"/>
    </sheetView>
  </sheetViews>
  <sheetFormatPr defaultColWidth="9.109375" defaultRowHeight="14.4" x14ac:dyDescent="0.3"/>
  <cols>
    <col min="1" max="1" width="3.6640625" customWidth="1"/>
    <col min="2" max="16" width="12.6640625" customWidth="1"/>
  </cols>
  <sheetData>
    <row r="1" spans="2:16" ht="15" customHeight="1" x14ac:dyDescent="0.3"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2:16" ht="15" customHeight="1" x14ac:dyDescent="0.3"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2:16" ht="15" customHeight="1" x14ac:dyDescent="0.3"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2:16" ht="15" customHeight="1" x14ac:dyDescent="0.3">
      <c r="B4" s="46"/>
      <c r="C4" s="46"/>
      <c r="D4" s="46"/>
      <c r="E4" s="46"/>
      <c r="F4" s="46"/>
      <c r="G4" s="46"/>
      <c r="H4" s="46"/>
      <c r="I4" s="46"/>
      <c r="J4" s="46"/>
      <c r="K4" s="46"/>
      <c r="N4" s="18"/>
      <c r="O4" s="18"/>
    </row>
    <row r="5" spans="2:16" ht="24.9" customHeight="1" thickBot="1" x14ac:dyDescent="0.35">
      <c r="B5" s="47" t="s">
        <v>253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2:16" ht="15" customHeight="1" thickTop="1" x14ac:dyDescent="0.3">
      <c r="B6" s="49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2:16" ht="24.9" customHeight="1" x14ac:dyDescent="0.3">
      <c r="B7" s="79" t="s">
        <v>189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</row>
    <row r="8" spans="2:16" s="59" customFormat="1" ht="22.95" customHeight="1" x14ac:dyDescent="0.3">
      <c r="B8" s="172"/>
      <c r="C8" s="789" t="s">
        <v>29</v>
      </c>
      <c r="D8" s="740">
        <v>2020</v>
      </c>
      <c r="E8" s="740"/>
      <c r="F8" s="741"/>
      <c r="G8" s="793" t="s">
        <v>29</v>
      </c>
      <c r="H8" s="173"/>
      <c r="I8" s="740">
        <v>2021</v>
      </c>
      <c r="J8" s="740"/>
      <c r="K8" s="741"/>
      <c r="L8" s="740">
        <v>2022</v>
      </c>
      <c r="M8" s="740"/>
      <c r="N8" s="741"/>
      <c r="O8" s="702" t="s">
        <v>29</v>
      </c>
      <c r="P8" s="778" t="s">
        <v>133</v>
      </c>
    </row>
    <row r="9" spans="2:16" s="59" customFormat="1" ht="22.95" customHeight="1" x14ac:dyDescent="0.3">
      <c r="B9" s="172"/>
      <c r="C9" s="789"/>
      <c r="D9" s="174" t="s">
        <v>7</v>
      </c>
      <c r="E9" s="174" t="s">
        <v>135</v>
      </c>
      <c r="F9" s="175" t="s">
        <v>8</v>
      </c>
      <c r="G9" s="793"/>
      <c r="H9" s="173"/>
      <c r="I9" s="174" t="s">
        <v>7</v>
      </c>
      <c r="J9" s="174" t="s">
        <v>135</v>
      </c>
      <c r="K9" s="175" t="s">
        <v>8</v>
      </c>
      <c r="L9" s="174" t="s">
        <v>7</v>
      </c>
      <c r="M9" s="174" t="s">
        <v>6</v>
      </c>
      <c r="N9" s="175" t="s">
        <v>8</v>
      </c>
      <c r="O9" s="702"/>
      <c r="P9" s="778"/>
    </row>
    <row r="10" spans="2:16" ht="38.1" customHeight="1" x14ac:dyDescent="0.3">
      <c r="B10" s="794" t="s">
        <v>27</v>
      </c>
      <c r="C10" s="790">
        <v>9.7000000000000003E-2</v>
      </c>
      <c r="D10" s="805">
        <v>476</v>
      </c>
      <c r="E10" s="805">
        <v>289</v>
      </c>
      <c r="F10" s="786">
        <f>E10+D10</f>
        <v>765</v>
      </c>
      <c r="G10" s="799">
        <v>0.17299999999999999</v>
      </c>
      <c r="H10" s="154" t="s">
        <v>126</v>
      </c>
      <c r="I10" s="176">
        <v>857</v>
      </c>
      <c r="J10" s="176">
        <v>525</v>
      </c>
      <c r="K10" s="177">
        <f>SUM(I10:J10)</f>
        <v>1382</v>
      </c>
      <c r="L10" s="176">
        <v>773</v>
      </c>
      <c r="M10" s="176">
        <v>662</v>
      </c>
      <c r="N10" s="177">
        <v>1435</v>
      </c>
      <c r="O10" s="790">
        <v>9.7000000000000003E-2</v>
      </c>
      <c r="P10" s="739" t="s">
        <v>30</v>
      </c>
    </row>
    <row r="11" spans="2:16" ht="38.1" customHeight="1" x14ac:dyDescent="0.3">
      <c r="B11" s="795"/>
      <c r="C11" s="791"/>
      <c r="D11" s="806"/>
      <c r="E11" s="806"/>
      <c r="F11" s="787"/>
      <c r="G11" s="800"/>
      <c r="H11" s="159" t="s">
        <v>127</v>
      </c>
      <c r="I11" s="178">
        <v>3</v>
      </c>
      <c r="J11" s="178">
        <v>4</v>
      </c>
      <c r="K11" s="179">
        <v>7</v>
      </c>
      <c r="L11" s="178">
        <v>3</v>
      </c>
      <c r="M11" s="178">
        <v>8</v>
      </c>
      <c r="N11" s="179">
        <v>11</v>
      </c>
      <c r="O11" s="791"/>
      <c r="P11" s="770"/>
    </row>
    <row r="12" spans="2:16" ht="38.1" customHeight="1" x14ac:dyDescent="0.3">
      <c r="B12" s="795" t="s">
        <v>28</v>
      </c>
      <c r="C12" s="791"/>
      <c r="D12" s="806">
        <v>477</v>
      </c>
      <c r="E12" s="806">
        <v>459</v>
      </c>
      <c r="F12" s="787">
        <f>E12+D12</f>
        <v>936</v>
      </c>
      <c r="G12" s="800"/>
      <c r="H12" s="159" t="s">
        <v>128</v>
      </c>
      <c r="I12" s="178">
        <v>722</v>
      </c>
      <c r="J12" s="178">
        <v>568</v>
      </c>
      <c r="K12" s="179">
        <f>SUM(I12:J12)</f>
        <v>1290</v>
      </c>
      <c r="L12" s="178">
        <v>716</v>
      </c>
      <c r="M12" s="178">
        <v>557</v>
      </c>
      <c r="N12" s="179">
        <v>1273</v>
      </c>
      <c r="O12" s="791"/>
      <c r="P12" s="770"/>
    </row>
    <row r="13" spans="2:16" ht="38.1" customHeight="1" x14ac:dyDescent="0.3">
      <c r="B13" s="804"/>
      <c r="C13" s="792"/>
      <c r="D13" s="807"/>
      <c r="E13" s="807"/>
      <c r="F13" s="788"/>
      <c r="G13" s="801"/>
      <c r="H13" s="180" t="s">
        <v>129</v>
      </c>
      <c r="I13" s="181">
        <v>49</v>
      </c>
      <c r="J13" s="181">
        <v>22</v>
      </c>
      <c r="K13" s="182">
        <f>SUM(I13:J13)</f>
        <v>71</v>
      </c>
      <c r="L13" s="181">
        <v>39</v>
      </c>
      <c r="M13" s="181">
        <v>26</v>
      </c>
      <c r="N13" s="182">
        <v>65</v>
      </c>
      <c r="O13" s="792"/>
      <c r="P13" s="770"/>
    </row>
    <row r="14" spans="2:16" ht="21.15" customHeight="1" x14ac:dyDescent="0.3"/>
    <row r="15" spans="2:16" ht="24.9" customHeight="1" x14ac:dyDescent="0.3">
      <c r="B15" s="79" t="s">
        <v>203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</row>
    <row r="16" spans="2:16" ht="30.15" customHeight="1" x14ac:dyDescent="0.3">
      <c r="B16" s="130"/>
      <c r="C16" s="144" t="s">
        <v>26</v>
      </c>
      <c r="D16" s="740">
        <v>2020</v>
      </c>
      <c r="E16" s="740"/>
      <c r="F16" s="741"/>
      <c r="G16" s="742">
        <v>2021</v>
      </c>
      <c r="H16" s="740"/>
      <c r="I16" s="741"/>
      <c r="J16" s="740">
        <v>2022</v>
      </c>
      <c r="K16" s="740"/>
      <c r="L16" s="740"/>
      <c r="M16" s="153"/>
      <c r="N16" s="130"/>
      <c r="O16" s="130"/>
      <c r="P16" s="51" t="s">
        <v>5</v>
      </c>
    </row>
    <row r="17" spans="2:16" ht="53.4" customHeight="1" x14ac:dyDescent="0.3">
      <c r="B17" s="134"/>
      <c r="C17" s="146"/>
      <c r="D17" s="135" t="s">
        <v>27</v>
      </c>
      <c r="E17" s="135" t="s">
        <v>28</v>
      </c>
      <c r="F17" s="149" t="s">
        <v>29</v>
      </c>
      <c r="G17" s="135" t="s">
        <v>27</v>
      </c>
      <c r="H17" s="135" t="s">
        <v>28</v>
      </c>
      <c r="I17" s="149" t="s">
        <v>29</v>
      </c>
      <c r="J17" s="135" t="s">
        <v>27</v>
      </c>
      <c r="K17" s="135" t="s">
        <v>28</v>
      </c>
      <c r="L17" s="135" t="s">
        <v>29</v>
      </c>
      <c r="M17" s="132"/>
      <c r="N17" s="132"/>
      <c r="O17" s="132"/>
      <c r="P17" s="738" t="s">
        <v>30</v>
      </c>
    </row>
    <row r="18" spans="2:16" ht="21.15" customHeight="1" x14ac:dyDescent="0.3">
      <c r="B18" s="794" t="s">
        <v>7</v>
      </c>
      <c r="C18" s="147" t="s">
        <v>15</v>
      </c>
      <c r="D18" s="155">
        <v>166</v>
      </c>
      <c r="E18" s="155">
        <v>188</v>
      </c>
      <c r="F18" s="796">
        <v>0.40825688073394495</v>
      </c>
      <c r="G18" s="155">
        <v>120</v>
      </c>
      <c r="H18" s="155">
        <v>140</v>
      </c>
      <c r="I18" s="796">
        <v>0.38078902229845624</v>
      </c>
      <c r="J18" s="155">
        <v>164</v>
      </c>
      <c r="K18" s="155">
        <v>140</v>
      </c>
      <c r="L18" s="808">
        <v>0.37691001697792897</v>
      </c>
      <c r="M18" s="158"/>
      <c r="N18" s="158"/>
      <c r="O18" s="158"/>
      <c r="P18" s="738"/>
    </row>
    <row r="19" spans="2:16" ht="21.15" customHeight="1" x14ac:dyDescent="0.3">
      <c r="B19" s="795"/>
      <c r="C19" s="145" t="s">
        <v>16</v>
      </c>
      <c r="D19" s="160">
        <v>38</v>
      </c>
      <c r="E19" s="160">
        <v>71</v>
      </c>
      <c r="F19" s="797"/>
      <c r="G19" s="160">
        <v>43</v>
      </c>
      <c r="H19" s="160">
        <v>76</v>
      </c>
      <c r="I19" s="797"/>
      <c r="J19" s="160">
        <v>63</v>
      </c>
      <c r="K19" s="160">
        <v>76</v>
      </c>
      <c r="L19" s="809"/>
      <c r="M19" s="158"/>
      <c r="N19" s="158"/>
      <c r="O19" s="158"/>
      <c r="P19" s="738"/>
    </row>
    <row r="20" spans="2:16" ht="21.15" customHeight="1" x14ac:dyDescent="0.3">
      <c r="B20" s="795"/>
      <c r="C20" s="145" t="s">
        <v>31</v>
      </c>
      <c r="D20" s="160">
        <v>7</v>
      </c>
      <c r="E20" s="160">
        <v>8</v>
      </c>
      <c r="F20" s="797"/>
      <c r="G20" s="160">
        <v>2</v>
      </c>
      <c r="H20" s="160">
        <v>6</v>
      </c>
      <c r="I20" s="797"/>
      <c r="J20" s="160">
        <v>5</v>
      </c>
      <c r="K20" s="160">
        <v>6</v>
      </c>
      <c r="L20" s="809"/>
      <c r="M20" s="158"/>
      <c r="N20" s="158"/>
      <c r="O20" s="158"/>
      <c r="P20" s="738"/>
    </row>
    <row r="21" spans="2:16" ht="21.15" customHeight="1" x14ac:dyDescent="0.3">
      <c r="B21" s="802" t="s">
        <v>32</v>
      </c>
      <c r="C21" s="803"/>
      <c r="D21" s="164">
        <v>211</v>
      </c>
      <c r="E21" s="164">
        <v>267</v>
      </c>
      <c r="F21" s="798"/>
      <c r="G21" s="164">
        <v>165</v>
      </c>
      <c r="H21" s="164">
        <v>222</v>
      </c>
      <c r="I21" s="798"/>
      <c r="J21" s="164">
        <v>232</v>
      </c>
      <c r="K21" s="164">
        <v>222</v>
      </c>
      <c r="L21" s="810"/>
      <c r="M21" s="165"/>
      <c r="N21" s="165"/>
      <c r="O21" s="165"/>
      <c r="P21" s="738"/>
    </row>
    <row r="22" spans="2:16" ht="21.15" customHeight="1" x14ac:dyDescent="0.3">
      <c r="B22" s="794" t="s">
        <v>6</v>
      </c>
      <c r="C22" s="147" t="s">
        <v>15</v>
      </c>
      <c r="D22" s="155">
        <v>172</v>
      </c>
      <c r="E22" s="155">
        <v>187</v>
      </c>
      <c r="F22" s="796">
        <v>0.40408805031446543</v>
      </c>
      <c r="G22" s="155">
        <v>129</v>
      </c>
      <c r="H22" s="155">
        <v>164</v>
      </c>
      <c r="I22" s="796">
        <v>0.44324324324324327</v>
      </c>
      <c r="J22" s="155">
        <v>143</v>
      </c>
      <c r="K22" s="155">
        <v>140</v>
      </c>
      <c r="L22" s="808">
        <v>0.42775665399239543</v>
      </c>
      <c r="M22" s="158"/>
      <c r="N22" s="158"/>
      <c r="O22" s="158"/>
      <c r="P22" s="738"/>
    </row>
    <row r="23" spans="2:16" ht="21.15" customHeight="1" x14ac:dyDescent="0.3">
      <c r="B23" s="795"/>
      <c r="C23" s="145" t="s">
        <v>16</v>
      </c>
      <c r="D23" s="160">
        <v>46</v>
      </c>
      <c r="E23" s="160">
        <v>66</v>
      </c>
      <c r="F23" s="797"/>
      <c r="G23" s="160">
        <v>36</v>
      </c>
      <c r="H23" s="160">
        <v>75</v>
      </c>
      <c r="I23" s="797"/>
      <c r="J23" s="160">
        <v>61</v>
      </c>
      <c r="K23" s="160">
        <v>77</v>
      </c>
      <c r="L23" s="809"/>
      <c r="M23" s="158"/>
      <c r="N23" s="158"/>
      <c r="O23" s="158"/>
      <c r="P23" s="738"/>
    </row>
    <row r="24" spans="2:16" ht="21.15" customHeight="1" x14ac:dyDescent="0.3">
      <c r="B24" s="795"/>
      <c r="C24" s="145" t="s">
        <v>31</v>
      </c>
      <c r="D24" s="160">
        <v>3</v>
      </c>
      <c r="E24" s="160">
        <v>4</v>
      </c>
      <c r="F24" s="797"/>
      <c r="G24" s="160">
        <v>2</v>
      </c>
      <c r="H24" s="160">
        <v>7</v>
      </c>
      <c r="I24" s="797"/>
      <c r="J24" s="160">
        <v>7</v>
      </c>
      <c r="K24" s="160">
        <v>8</v>
      </c>
      <c r="L24" s="809"/>
      <c r="M24" s="158"/>
      <c r="N24" s="158"/>
      <c r="O24" s="158"/>
      <c r="P24" s="738"/>
    </row>
    <row r="25" spans="2:16" ht="21.15" customHeight="1" x14ac:dyDescent="0.3">
      <c r="B25" s="802" t="s">
        <v>33</v>
      </c>
      <c r="C25" s="803"/>
      <c r="D25" s="164">
        <v>221</v>
      </c>
      <c r="E25" s="164">
        <v>257</v>
      </c>
      <c r="F25" s="798"/>
      <c r="G25" s="164">
        <v>167</v>
      </c>
      <c r="H25" s="164">
        <v>246</v>
      </c>
      <c r="I25" s="798"/>
      <c r="J25" s="164">
        <v>211</v>
      </c>
      <c r="K25" s="164">
        <v>225</v>
      </c>
      <c r="L25" s="810"/>
      <c r="M25" s="165"/>
      <c r="N25" s="165"/>
      <c r="O25" s="165"/>
      <c r="P25" s="738"/>
    </row>
    <row r="26" spans="2:16" ht="21.15" customHeight="1" x14ac:dyDescent="0.3">
      <c r="B26" s="819" t="s">
        <v>34</v>
      </c>
      <c r="C26" s="820"/>
      <c r="D26" s="155">
        <v>338</v>
      </c>
      <c r="E26" s="155">
        <v>375</v>
      </c>
      <c r="F26" s="815">
        <v>0.40620155038759692</v>
      </c>
      <c r="G26" s="155">
        <v>249</v>
      </c>
      <c r="H26" s="155">
        <v>304</v>
      </c>
      <c r="I26" s="817" t="s">
        <v>35</v>
      </c>
      <c r="J26" s="155">
        <v>307</v>
      </c>
      <c r="K26" s="155">
        <v>280</v>
      </c>
      <c r="L26" s="755" t="s">
        <v>35</v>
      </c>
      <c r="M26" s="158"/>
      <c r="N26" s="158"/>
      <c r="O26" s="158"/>
      <c r="P26" s="738"/>
    </row>
    <row r="27" spans="2:16" ht="21.15" customHeight="1" x14ac:dyDescent="0.3">
      <c r="B27" s="811" t="s">
        <v>36</v>
      </c>
      <c r="C27" s="812"/>
      <c r="D27" s="160">
        <v>84</v>
      </c>
      <c r="E27" s="160">
        <v>137</v>
      </c>
      <c r="F27" s="816"/>
      <c r="G27" s="160">
        <v>79</v>
      </c>
      <c r="H27" s="160">
        <v>151</v>
      </c>
      <c r="I27" s="818"/>
      <c r="J27" s="160">
        <v>124</v>
      </c>
      <c r="K27" s="160">
        <v>153</v>
      </c>
      <c r="L27" s="756"/>
      <c r="M27" s="158"/>
      <c r="N27" s="158"/>
      <c r="O27" s="158"/>
      <c r="P27" s="738"/>
    </row>
    <row r="28" spans="2:16" ht="21.15" customHeight="1" x14ac:dyDescent="0.3">
      <c r="B28" s="811" t="s">
        <v>37</v>
      </c>
      <c r="C28" s="812"/>
      <c r="D28" s="160">
        <v>10</v>
      </c>
      <c r="E28" s="160">
        <v>12</v>
      </c>
      <c r="F28" s="816"/>
      <c r="G28" s="160">
        <v>4</v>
      </c>
      <c r="H28" s="160">
        <v>13</v>
      </c>
      <c r="I28" s="818"/>
      <c r="J28" s="160">
        <v>12</v>
      </c>
      <c r="K28" s="160">
        <v>14</v>
      </c>
      <c r="L28" s="756"/>
      <c r="M28" s="158"/>
      <c r="N28" s="158"/>
      <c r="O28" s="158"/>
      <c r="P28" s="738"/>
    </row>
    <row r="29" spans="2:16" ht="21.15" customHeight="1" x14ac:dyDescent="0.3">
      <c r="B29" s="813" t="s">
        <v>8</v>
      </c>
      <c r="C29" s="814"/>
      <c r="D29" s="169">
        <v>432</v>
      </c>
      <c r="E29" s="169">
        <v>524</v>
      </c>
      <c r="F29" s="170">
        <v>956</v>
      </c>
      <c r="G29" s="169">
        <v>332</v>
      </c>
      <c r="H29" s="169">
        <v>468</v>
      </c>
      <c r="I29" s="682">
        <v>0.41124780316344461</v>
      </c>
      <c r="J29" s="169">
        <v>443</v>
      </c>
      <c r="K29" s="169">
        <v>447</v>
      </c>
      <c r="L29" s="185">
        <v>0.40089686098654709</v>
      </c>
      <c r="M29" s="158"/>
      <c r="N29" s="158"/>
      <c r="O29" s="158"/>
      <c r="P29" s="739"/>
    </row>
    <row r="30" spans="2:16" ht="21.15" customHeight="1" x14ac:dyDescent="0.3"/>
    <row r="31" spans="2:16" ht="24.9" customHeight="1" x14ac:dyDescent="0.3">
      <c r="B31" s="79" t="s">
        <v>205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</row>
    <row r="32" spans="2:16" ht="30.15" customHeight="1" x14ac:dyDescent="0.3">
      <c r="B32" s="130" t="s">
        <v>172</v>
      </c>
      <c r="C32" s="144" t="s">
        <v>26</v>
      </c>
      <c r="D32" s="740">
        <v>2020</v>
      </c>
      <c r="E32" s="740"/>
      <c r="F32" s="741"/>
      <c r="G32" s="742">
        <v>2021</v>
      </c>
      <c r="H32" s="740"/>
      <c r="I32" s="741"/>
      <c r="J32" s="740">
        <v>2022</v>
      </c>
      <c r="K32" s="740"/>
      <c r="L32" s="740"/>
      <c r="M32" s="130"/>
      <c r="N32" s="130"/>
      <c r="O32" s="130"/>
      <c r="P32" s="51" t="s">
        <v>5</v>
      </c>
    </row>
    <row r="33" spans="2:16" ht="53.4" customHeight="1" x14ac:dyDescent="0.3">
      <c r="B33" s="134"/>
      <c r="C33" s="146"/>
      <c r="D33" s="135" t="s">
        <v>27</v>
      </c>
      <c r="E33" s="135" t="s">
        <v>28</v>
      </c>
      <c r="F33" s="149" t="s">
        <v>29</v>
      </c>
      <c r="G33" s="135" t="s">
        <v>27</v>
      </c>
      <c r="H33" s="135" t="s">
        <v>28</v>
      </c>
      <c r="I33" s="149" t="s">
        <v>29</v>
      </c>
      <c r="J33" s="135" t="s">
        <v>27</v>
      </c>
      <c r="K33" s="135" t="s">
        <v>28</v>
      </c>
      <c r="L33" s="135" t="s">
        <v>29</v>
      </c>
      <c r="M33" s="132"/>
      <c r="N33" s="132"/>
      <c r="O33" s="132"/>
      <c r="P33" s="761" t="s">
        <v>30</v>
      </c>
    </row>
    <row r="34" spans="2:16" ht="21.15" customHeight="1" x14ac:dyDescent="0.3">
      <c r="B34" s="832" t="s">
        <v>7</v>
      </c>
      <c r="C34" s="147" t="s">
        <v>15</v>
      </c>
      <c r="D34" s="136">
        <v>169</v>
      </c>
      <c r="E34" s="136">
        <v>214</v>
      </c>
      <c r="F34" s="821">
        <v>0.40825688073394495</v>
      </c>
      <c r="G34" s="136">
        <v>196</v>
      </c>
      <c r="H34" s="136">
        <v>160</v>
      </c>
      <c r="I34" s="821">
        <v>0.82</v>
      </c>
      <c r="J34" s="136">
        <v>209</v>
      </c>
      <c r="K34" s="136">
        <v>134</v>
      </c>
      <c r="L34" s="825">
        <v>0.70099999999999996</v>
      </c>
      <c r="M34" s="131"/>
      <c r="N34" s="131"/>
      <c r="O34" s="131"/>
      <c r="P34" s="761"/>
    </row>
    <row r="35" spans="2:16" ht="21.15" customHeight="1" x14ac:dyDescent="0.3">
      <c r="B35" s="833"/>
      <c r="C35" s="145" t="s">
        <v>16</v>
      </c>
      <c r="D35" s="138">
        <v>35</v>
      </c>
      <c r="E35" s="138">
        <v>87</v>
      </c>
      <c r="F35" s="822"/>
      <c r="G35" s="138">
        <v>25</v>
      </c>
      <c r="H35" s="138">
        <v>17</v>
      </c>
      <c r="I35" s="822"/>
      <c r="J35" s="138">
        <v>41</v>
      </c>
      <c r="K35" s="138">
        <v>14</v>
      </c>
      <c r="L35" s="826"/>
      <c r="M35" s="131"/>
      <c r="N35" s="131"/>
      <c r="O35" s="131"/>
      <c r="P35" s="761"/>
    </row>
    <row r="36" spans="2:16" ht="21.15" customHeight="1" x14ac:dyDescent="0.3">
      <c r="B36" s="833"/>
      <c r="C36" s="145" t="s">
        <v>31</v>
      </c>
      <c r="D36" s="138">
        <v>2</v>
      </c>
      <c r="E36" s="138">
        <v>23</v>
      </c>
      <c r="F36" s="822"/>
      <c r="G36" s="138">
        <v>3</v>
      </c>
      <c r="H36" s="138">
        <v>1</v>
      </c>
      <c r="I36" s="822"/>
      <c r="J36" s="138">
        <v>3</v>
      </c>
      <c r="K36" s="138">
        <v>0</v>
      </c>
      <c r="L36" s="826"/>
      <c r="M36" s="131"/>
      <c r="N36" s="131"/>
      <c r="O36" s="131"/>
      <c r="P36" s="761"/>
    </row>
    <row r="37" spans="2:16" ht="21.15" customHeight="1" x14ac:dyDescent="0.3">
      <c r="B37" s="802" t="s">
        <v>32</v>
      </c>
      <c r="C37" s="803"/>
      <c r="D37" s="150">
        <f>SUM(D34:D36)</f>
        <v>206</v>
      </c>
      <c r="E37" s="150">
        <f>SUM(E34:E36)</f>
        <v>324</v>
      </c>
      <c r="F37" s="823"/>
      <c r="G37" s="150">
        <f>SUM(G34:G36)</f>
        <v>224</v>
      </c>
      <c r="H37" s="150">
        <f>SUM(H34:H36)</f>
        <v>178</v>
      </c>
      <c r="I37" s="823"/>
      <c r="J37" s="150">
        <f>SUM(J34:J36)</f>
        <v>253</v>
      </c>
      <c r="K37" s="150">
        <f>SUM(K34:K36)</f>
        <v>148</v>
      </c>
      <c r="L37" s="827"/>
      <c r="M37" s="152"/>
      <c r="N37" s="152"/>
      <c r="O37" s="152"/>
      <c r="P37" s="761"/>
    </row>
    <row r="38" spans="2:16" ht="21.15" customHeight="1" x14ac:dyDescent="0.3">
      <c r="B38" s="832" t="s">
        <v>6</v>
      </c>
      <c r="C38" s="147" t="s">
        <v>15</v>
      </c>
      <c r="D38" s="136">
        <v>158</v>
      </c>
      <c r="E38" s="136">
        <v>192</v>
      </c>
      <c r="F38" s="821">
        <v>0.40408805031446543</v>
      </c>
      <c r="G38" s="136">
        <v>175</v>
      </c>
      <c r="H38" s="136">
        <v>141</v>
      </c>
      <c r="I38" s="821">
        <v>0.71</v>
      </c>
      <c r="J38" s="136">
        <v>235</v>
      </c>
      <c r="K38" s="136">
        <v>153</v>
      </c>
      <c r="L38" s="825">
        <v>0.82499999999999996</v>
      </c>
      <c r="M38" s="131"/>
      <c r="N38" s="131"/>
      <c r="O38" s="131"/>
      <c r="P38" s="761"/>
    </row>
    <row r="39" spans="2:16" ht="21.15" customHeight="1" x14ac:dyDescent="0.3">
      <c r="B39" s="833"/>
      <c r="C39" s="145" t="s">
        <v>16</v>
      </c>
      <c r="D39" s="138">
        <v>12</v>
      </c>
      <c r="E39" s="138">
        <v>103</v>
      </c>
      <c r="F39" s="822"/>
      <c r="G39" s="138">
        <v>27</v>
      </c>
      <c r="H39" s="138">
        <v>16</v>
      </c>
      <c r="I39" s="822"/>
      <c r="J39" s="138">
        <v>46</v>
      </c>
      <c r="K39" s="138">
        <v>20</v>
      </c>
      <c r="L39" s="826"/>
      <c r="M39" s="131"/>
      <c r="N39" s="131"/>
      <c r="O39" s="131"/>
      <c r="P39" s="761"/>
    </row>
    <row r="40" spans="2:16" ht="21.15" customHeight="1" x14ac:dyDescent="0.3">
      <c r="B40" s="833"/>
      <c r="C40" s="145" t="s">
        <v>31</v>
      </c>
      <c r="D40" s="138">
        <v>2</v>
      </c>
      <c r="E40" s="138">
        <v>11</v>
      </c>
      <c r="F40" s="822"/>
      <c r="G40" s="138">
        <v>0</v>
      </c>
      <c r="H40" s="138">
        <v>0</v>
      </c>
      <c r="I40" s="822"/>
      <c r="J40" s="138">
        <v>6</v>
      </c>
      <c r="K40" s="138">
        <v>1</v>
      </c>
      <c r="L40" s="826"/>
      <c r="M40" s="131"/>
      <c r="N40" s="131"/>
      <c r="O40" s="131"/>
      <c r="P40" s="761"/>
    </row>
    <row r="41" spans="2:16" ht="21.15" customHeight="1" x14ac:dyDescent="0.3">
      <c r="B41" s="802" t="s">
        <v>33</v>
      </c>
      <c r="C41" s="803"/>
      <c r="D41" s="150">
        <f>SUM(D38:D40)</f>
        <v>172</v>
      </c>
      <c r="E41" s="150">
        <f>SUM(E38:E40)</f>
        <v>306</v>
      </c>
      <c r="F41" s="823"/>
      <c r="G41" s="150">
        <f>SUM(G38:G40)</f>
        <v>202</v>
      </c>
      <c r="H41" s="150">
        <f>SUM(H38:H40)</f>
        <v>157</v>
      </c>
      <c r="I41" s="823"/>
      <c r="J41" s="150">
        <f>SUM(J38:J40)</f>
        <v>287</v>
      </c>
      <c r="K41" s="150">
        <f>SUM(K38:K40)</f>
        <v>174</v>
      </c>
      <c r="L41" s="827"/>
      <c r="M41" s="152"/>
      <c r="N41" s="152"/>
      <c r="O41" s="434"/>
      <c r="P41" s="761"/>
    </row>
    <row r="42" spans="2:16" ht="21.15" customHeight="1" x14ac:dyDescent="0.3">
      <c r="B42" s="819" t="s">
        <v>34</v>
      </c>
      <c r="C42" s="820"/>
      <c r="D42" s="151">
        <f>D34+D38</f>
        <v>327</v>
      </c>
      <c r="E42" s="151">
        <f>E38+E34</f>
        <v>406</v>
      </c>
      <c r="F42" s="828"/>
      <c r="G42" s="151">
        <f t="shared" ref="G42:H45" si="0">SUM(G34,G38)</f>
        <v>371</v>
      </c>
      <c r="H42" s="151">
        <f t="shared" si="0"/>
        <v>301</v>
      </c>
      <c r="I42" s="828"/>
      <c r="J42" s="151">
        <f t="shared" ref="J42:K44" si="1">SUM(J34,J38)</f>
        <v>444</v>
      </c>
      <c r="K42" s="151">
        <f t="shared" si="1"/>
        <v>287</v>
      </c>
      <c r="L42" s="830"/>
      <c r="M42" s="131"/>
      <c r="N42" s="131"/>
      <c r="O42" s="131"/>
      <c r="P42" s="761"/>
    </row>
    <row r="43" spans="2:16" ht="21.15" customHeight="1" x14ac:dyDescent="0.3">
      <c r="B43" s="811" t="s">
        <v>36</v>
      </c>
      <c r="C43" s="812"/>
      <c r="D43" s="140">
        <f>D35+D39</f>
        <v>47</v>
      </c>
      <c r="E43" s="140">
        <f>E39+E35</f>
        <v>190</v>
      </c>
      <c r="F43" s="829"/>
      <c r="G43" s="140">
        <f t="shared" si="0"/>
        <v>52</v>
      </c>
      <c r="H43" s="140">
        <f t="shared" si="0"/>
        <v>33</v>
      </c>
      <c r="I43" s="829"/>
      <c r="J43" s="140">
        <f t="shared" si="1"/>
        <v>87</v>
      </c>
      <c r="K43" s="140">
        <f t="shared" si="1"/>
        <v>34</v>
      </c>
      <c r="L43" s="831"/>
      <c r="M43" s="131"/>
      <c r="N43" s="131"/>
      <c r="O43" s="131"/>
      <c r="P43" s="761"/>
    </row>
    <row r="44" spans="2:16" ht="21.15" customHeight="1" x14ac:dyDescent="0.3">
      <c r="B44" s="811" t="s">
        <v>37</v>
      </c>
      <c r="C44" s="812"/>
      <c r="D44" s="140">
        <f>D40+D36</f>
        <v>4</v>
      </c>
      <c r="E44" s="140">
        <f>E40+E36</f>
        <v>34</v>
      </c>
      <c r="F44" s="829"/>
      <c r="G44" s="140">
        <f t="shared" si="0"/>
        <v>3</v>
      </c>
      <c r="H44" s="140">
        <f t="shared" si="0"/>
        <v>1</v>
      </c>
      <c r="I44" s="829"/>
      <c r="J44" s="140">
        <f t="shared" si="1"/>
        <v>9</v>
      </c>
      <c r="K44" s="140">
        <f t="shared" si="1"/>
        <v>1</v>
      </c>
      <c r="L44" s="831"/>
      <c r="M44" s="131"/>
      <c r="N44" s="131"/>
      <c r="O44" s="131"/>
      <c r="P44" s="761"/>
    </row>
    <row r="45" spans="2:16" ht="21.15" customHeight="1" x14ac:dyDescent="0.3">
      <c r="B45" s="813" t="s">
        <v>8</v>
      </c>
      <c r="C45" s="814"/>
      <c r="D45" s="141">
        <f>D44+D43+D42</f>
        <v>378</v>
      </c>
      <c r="E45" s="141">
        <f>SUM(E42:E44)</f>
        <v>630</v>
      </c>
      <c r="F45" s="148">
        <v>0.41</v>
      </c>
      <c r="G45" s="141">
        <f t="shared" si="0"/>
        <v>426</v>
      </c>
      <c r="H45" s="141">
        <f t="shared" si="0"/>
        <v>335</v>
      </c>
      <c r="I45" s="148">
        <v>0.76500000000000001</v>
      </c>
      <c r="J45" s="141">
        <f>SUM(J42:J44)</f>
        <v>540</v>
      </c>
      <c r="K45" s="141">
        <f>SUM(K42:K44)</f>
        <v>322</v>
      </c>
      <c r="L45" s="142">
        <v>0.76300000000000001</v>
      </c>
      <c r="M45" s="131"/>
      <c r="N45" s="131"/>
      <c r="O45" s="131"/>
      <c r="P45" s="824"/>
    </row>
    <row r="46" spans="2:16" ht="21.15" customHeight="1" x14ac:dyDescent="0.3"/>
    <row r="47" spans="2:16" ht="24.9" customHeight="1" x14ac:dyDescent="0.3">
      <c r="B47" s="79" t="s">
        <v>276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</row>
    <row r="48" spans="2:16" ht="30.15" customHeight="1" x14ac:dyDescent="0.3">
      <c r="B48" s="130"/>
      <c r="C48" s="144" t="s">
        <v>26</v>
      </c>
      <c r="D48" s="742">
        <v>2020</v>
      </c>
      <c r="E48" s="740"/>
      <c r="F48" s="741"/>
      <c r="G48" s="742">
        <v>2021</v>
      </c>
      <c r="H48" s="740"/>
      <c r="I48" s="741"/>
      <c r="J48" s="742">
        <v>2022</v>
      </c>
      <c r="K48" s="740"/>
      <c r="L48" s="741"/>
      <c r="M48" s="435" t="s">
        <v>4</v>
      </c>
      <c r="N48" s="153"/>
      <c r="O48" s="130"/>
      <c r="P48" s="51" t="s">
        <v>5</v>
      </c>
    </row>
    <row r="49" spans="2:16" ht="68.25" customHeight="1" x14ac:dyDescent="0.3">
      <c r="B49" s="134"/>
      <c r="C49" s="146"/>
      <c r="D49" s="135" t="s">
        <v>27</v>
      </c>
      <c r="E49" s="135" t="s">
        <v>28</v>
      </c>
      <c r="F49" s="149" t="s">
        <v>29</v>
      </c>
      <c r="G49" s="135" t="s">
        <v>27</v>
      </c>
      <c r="H49" s="135" t="s">
        <v>28</v>
      </c>
      <c r="I49" s="149" t="s">
        <v>29</v>
      </c>
      <c r="J49" s="135" t="s">
        <v>27</v>
      </c>
      <c r="K49" s="135" t="s">
        <v>28</v>
      </c>
      <c r="L49" s="149" t="s">
        <v>29</v>
      </c>
      <c r="M49" s="436"/>
      <c r="N49" s="132"/>
      <c r="O49" s="132"/>
      <c r="P49" s="761" t="s">
        <v>30</v>
      </c>
    </row>
    <row r="50" spans="2:16" ht="21.15" customHeight="1" x14ac:dyDescent="0.3">
      <c r="B50" s="832" t="s">
        <v>7</v>
      </c>
      <c r="C50" s="147" t="s">
        <v>15</v>
      </c>
      <c r="D50" s="176">
        <v>116</v>
      </c>
      <c r="E50" s="176">
        <v>151</v>
      </c>
      <c r="F50" s="821">
        <f>E53/'אופי העסקה'!D62</f>
        <v>0.30647291941875826</v>
      </c>
      <c r="G50" s="176">
        <v>133</v>
      </c>
      <c r="H50" s="176">
        <v>173</v>
      </c>
      <c r="I50" s="821">
        <v>0.311</v>
      </c>
      <c r="J50" s="136">
        <v>93</v>
      </c>
      <c r="K50" s="136">
        <v>129</v>
      </c>
      <c r="L50" s="821">
        <v>0.34200000000000003</v>
      </c>
      <c r="M50" s="442"/>
      <c r="N50" s="158"/>
      <c r="O50" s="443"/>
      <c r="P50" s="761"/>
    </row>
    <row r="51" spans="2:16" ht="21.15" customHeight="1" x14ac:dyDescent="0.3">
      <c r="B51" s="833"/>
      <c r="C51" s="145" t="s">
        <v>16</v>
      </c>
      <c r="D51" s="178">
        <v>34</v>
      </c>
      <c r="E51" s="178">
        <v>71</v>
      </c>
      <c r="F51" s="822"/>
      <c r="G51" s="178">
        <v>38</v>
      </c>
      <c r="H51" s="178">
        <v>101</v>
      </c>
      <c r="I51" s="822"/>
      <c r="J51" s="138">
        <v>32</v>
      </c>
      <c r="K51" s="138">
        <v>120</v>
      </c>
      <c r="L51" s="822"/>
      <c r="M51" s="442"/>
      <c r="N51" s="158"/>
      <c r="O51" s="443"/>
      <c r="P51" s="761"/>
    </row>
    <row r="52" spans="2:16" ht="21.15" customHeight="1" x14ac:dyDescent="0.3">
      <c r="B52" s="833"/>
      <c r="C52" s="145" t="s">
        <v>31</v>
      </c>
      <c r="D52" s="178">
        <v>4</v>
      </c>
      <c r="E52" s="178">
        <v>10</v>
      </c>
      <c r="F52" s="822"/>
      <c r="G52" s="178">
        <v>5</v>
      </c>
      <c r="H52" s="178">
        <v>14</v>
      </c>
      <c r="I52" s="822"/>
      <c r="J52" s="138">
        <v>5</v>
      </c>
      <c r="K52" s="138">
        <v>15</v>
      </c>
      <c r="L52" s="822"/>
      <c r="M52" s="442"/>
      <c r="N52" s="158"/>
      <c r="O52" s="443"/>
      <c r="P52" s="761"/>
    </row>
    <row r="53" spans="2:16" ht="21.15" customHeight="1" x14ac:dyDescent="0.3">
      <c r="B53" s="802" t="s">
        <v>32</v>
      </c>
      <c r="C53" s="803"/>
      <c r="D53" s="447">
        <f>D52+D51+D50</f>
        <v>154</v>
      </c>
      <c r="E53" s="447">
        <f>E52+E51+E50</f>
        <v>232</v>
      </c>
      <c r="F53" s="823"/>
      <c r="G53" s="447">
        <f>G52+G51+G50</f>
        <v>176</v>
      </c>
      <c r="H53" s="447">
        <f>H52+H51+H50</f>
        <v>288</v>
      </c>
      <c r="I53" s="823"/>
      <c r="J53" s="150">
        <f>SUM(J50:J52)</f>
        <v>130</v>
      </c>
      <c r="K53" s="150">
        <f>SUM(K50:K52)</f>
        <v>264</v>
      </c>
      <c r="L53" s="823"/>
      <c r="M53" s="441"/>
      <c r="N53" s="165"/>
      <c r="O53" s="165"/>
      <c r="P53" s="761"/>
    </row>
    <row r="54" spans="2:16" ht="21.15" customHeight="1" x14ac:dyDescent="0.3">
      <c r="B54" s="832" t="s">
        <v>6</v>
      </c>
      <c r="C54" s="147" t="s">
        <v>15</v>
      </c>
      <c r="D54" s="176">
        <v>145</v>
      </c>
      <c r="E54" s="176">
        <v>148</v>
      </c>
      <c r="F54" s="821">
        <f>E57/'אופי העסקה'!C62</f>
        <v>0.3592057761732852</v>
      </c>
      <c r="G54" s="176">
        <v>120</v>
      </c>
      <c r="H54" s="176">
        <v>171</v>
      </c>
      <c r="I54" s="821">
        <v>0.33100000000000002</v>
      </c>
      <c r="J54" s="136">
        <v>66</v>
      </c>
      <c r="K54" s="136">
        <v>151</v>
      </c>
      <c r="L54" s="821">
        <v>0.41399999999999998</v>
      </c>
      <c r="M54" s="444"/>
      <c r="N54" s="445"/>
      <c r="O54" s="446"/>
      <c r="P54" s="761"/>
    </row>
    <row r="55" spans="2:16" ht="21.15" customHeight="1" x14ac:dyDescent="0.3">
      <c r="B55" s="833"/>
      <c r="C55" s="145" t="s">
        <v>16</v>
      </c>
      <c r="D55" s="178">
        <v>27</v>
      </c>
      <c r="E55" s="178">
        <v>44</v>
      </c>
      <c r="F55" s="822"/>
      <c r="G55" s="178">
        <v>35</v>
      </c>
      <c r="H55" s="178">
        <v>60</v>
      </c>
      <c r="I55" s="822"/>
      <c r="J55" s="138">
        <v>13</v>
      </c>
      <c r="K55" s="138">
        <v>73</v>
      </c>
      <c r="L55" s="822"/>
      <c r="M55" s="442"/>
      <c r="N55" s="158"/>
      <c r="O55" s="443"/>
      <c r="P55" s="761"/>
    </row>
    <row r="56" spans="2:16" ht="21.15" customHeight="1" x14ac:dyDescent="0.3">
      <c r="B56" s="833"/>
      <c r="C56" s="145" t="s">
        <v>31</v>
      </c>
      <c r="D56" s="178">
        <v>0</v>
      </c>
      <c r="E56" s="178">
        <v>7</v>
      </c>
      <c r="F56" s="822"/>
      <c r="G56" s="178">
        <v>0</v>
      </c>
      <c r="H56" s="178">
        <v>3</v>
      </c>
      <c r="I56" s="822"/>
      <c r="J56" s="138">
        <v>0</v>
      </c>
      <c r="K56" s="138">
        <v>4</v>
      </c>
      <c r="L56" s="822"/>
      <c r="M56" s="442"/>
      <c r="N56" s="158"/>
      <c r="O56" s="443"/>
      <c r="P56" s="761"/>
    </row>
    <row r="57" spans="2:16" ht="21.15" customHeight="1" x14ac:dyDescent="0.3">
      <c r="B57" s="802" t="s">
        <v>33</v>
      </c>
      <c r="C57" s="803"/>
      <c r="D57" s="447">
        <f>D56+D55+D54</f>
        <v>172</v>
      </c>
      <c r="E57" s="447">
        <f>E56+E55+E54</f>
        <v>199</v>
      </c>
      <c r="F57" s="823"/>
      <c r="G57" s="447">
        <f>G56+G55+G54</f>
        <v>155</v>
      </c>
      <c r="H57" s="447">
        <f>H56+H55+H54</f>
        <v>234</v>
      </c>
      <c r="I57" s="823"/>
      <c r="J57" s="150">
        <f>SUM(J54:J56)</f>
        <v>79</v>
      </c>
      <c r="K57" s="150">
        <f>SUM(K54:K56)</f>
        <v>228</v>
      </c>
      <c r="L57" s="823"/>
      <c r="M57" s="441"/>
      <c r="N57" s="165"/>
      <c r="O57" s="165"/>
      <c r="P57" s="761"/>
    </row>
    <row r="58" spans="2:16" ht="21.15" customHeight="1" x14ac:dyDescent="0.3">
      <c r="B58" s="836" t="s">
        <v>34</v>
      </c>
      <c r="C58" s="837"/>
      <c r="D58" s="176">
        <f t="shared" ref="D58:E60" si="2">D54+D50</f>
        <v>261</v>
      </c>
      <c r="E58" s="176">
        <f t="shared" si="2"/>
        <v>299</v>
      </c>
      <c r="F58" s="828"/>
      <c r="G58" s="176">
        <f>G54+G50</f>
        <v>253</v>
      </c>
      <c r="H58" s="176">
        <f>H50+H54</f>
        <v>344</v>
      </c>
      <c r="I58" s="828"/>
      <c r="J58" s="151">
        <f t="shared" ref="J58:K60" si="3">SUM(J50,J54)</f>
        <v>159</v>
      </c>
      <c r="K58" s="151">
        <f t="shared" si="3"/>
        <v>280</v>
      </c>
      <c r="L58" s="828"/>
      <c r="M58" s="444"/>
      <c r="N58" s="445"/>
      <c r="O58" s="446"/>
      <c r="P58" s="761"/>
    </row>
    <row r="59" spans="2:16" ht="21.15" customHeight="1" x14ac:dyDescent="0.3">
      <c r="B59" s="838" t="s">
        <v>36</v>
      </c>
      <c r="C59" s="839"/>
      <c r="D59" s="178">
        <f t="shared" si="2"/>
        <v>61</v>
      </c>
      <c r="E59" s="178">
        <f t="shared" si="2"/>
        <v>115</v>
      </c>
      <c r="F59" s="829"/>
      <c r="G59" s="178">
        <f>G55+G51</f>
        <v>73</v>
      </c>
      <c r="H59" s="178">
        <f>H55+H51</f>
        <v>161</v>
      </c>
      <c r="I59" s="829"/>
      <c r="J59" s="140">
        <f>SUM(J51,J55)</f>
        <v>45</v>
      </c>
      <c r="K59" s="140">
        <f t="shared" si="3"/>
        <v>193</v>
      </c>
      <c r="L59" s="829"/>
      <c r="M59" s="442"/>
      <c r="N59" s="158"/>
      <c r="O59" s="443"/>
      <c r="P59" s="761"/>
    </row>
    <row r="60" spans="2:16" ht="21.15" customHeight="1" x14ac:dyDescent="0.3">
      <c r="B60" s="838" t="s">
        <v>37</v>
      </c>
      <c r="C60" s="839"/>
      <c r="D60" s="178">
        <f t="shared" si="2"/>
        <v>4</v>
      </c>
      <c r="E60" s="178">
        <f t="shared" si="2"/>
        <v>17</v>
      </c>
      <c r="F60" s="829"/>
      <c r="G60" s="178">
        <f>G56+G52</f>
        <v>5</v>
      </c>
      <c r="H60" s="178">
        <f>H56+H52</f>
        <v>17</v>
      </c>
      <c r="I60" s="829"/>
      <c r="J60" s="140">
        <f t="shared" si="3"/>
        <v>5</v>
      </c>
      <c r="K60" s="140">
        <f t="shared" si="3"/>
        <v>19</v>
      </c>
      <c r="L60" s="829"/>
      <c r="M60" s="442"/>
      <c r="N60" s="158"/>
      <c r="O60" s="443"/>
      <c r="P60" s="761"/>
    </row>
    <row r="61" spans="2:16" ht="21.15" customHeight="1" x14ac:dyDescent="0.3">
      <c r="B61" s="834" t="s">
        <v>8</v>
      </c>
      <c r="C61" s="835"/>
      <c r="D61" s="181">
        <v>326</v>
      </c>
      <c r="E61" s="181">
        <v>431</v>
      </c>
      <c r="F61" s="148">
        <v>0.24827188940092165</v>
      </c>
      <c r="G61" s="181">
        <v>331</v>
      </c>
      <c r="H61" s="181">
        <v>522</v>
      </c>
      <c r="I61" s="148">
        <v>0.31946144430844553</v>
      </c>
      <c r="J61" s="141">
        <v>209</v>
      </c>
      <c r="K61" s="141">
        <v>492</v>
      </c>
      <c r="L61" s="148">
        <v>0.37188208616780044</v>
      </c>
      <c r="M61" s="158"/>
      <c r="N61" s="158"/>
      <c r="O61" s="158"/>
      <c r="P61" s="824"/>
    </row>
    <row r="62" spans="2:16" ht="21.15" customHeight="1" x14ac:dyDescent="0.3"/>
  </sheetData>
  <mergeCells count="82">
    <mergeCell ref="P49:P61"/>
    <mergeCell ref="I50:I53"/>
    <mergeCell ref="L50:L53"/>
    <mergeCell ref="I54:I57"/>
    <mergeCell ref="L54:L57"/>
    <mergeCell ref="I58:I60"/>
    <mergeCell ref="L58:L60"/>
    <mergeCell ref="D48:F48"/>
    <mergeCell ref="G48:I48"/>
    <mergeCell ref="J48:L48"/>
    <mergeCell ref="B54:B56"/>
    <mergeCell ref="F54:F57"/>
    <mergeCell ref="B57:C57"/>
    <mergeCell ref="B61:C61"/>
    <mergeCell ref="F58:F60"/>
    <mergeCell ref="B58:C58"/>
    <mergeCell ref="B59:C59"/>
    <mergeCell ref="B60:C60"/>
    <mergeCell ref="P17:P29"/>
    <mergeCell ref="L18:L21"/>
    <mergeCell ref="B50:B52"/>
    <mergeCell ref="F50:F53"/>
    <mergeCell ref="B53:C53"/>
    <mergeCell ref="D32:F32"/>
    <mergeCell ref="G32:I32"/>
    <mergeCell ref="B42:C42"/>
    <mergeCell ref="B43:C43"/>
    <mergeCell ref="B44:C44"/>
    <mergeCell ref="B38:B40"/>
    <mergeCell ref="F38:F41"/>
    <mergeCell ref="B41:C41"/>
    <mergeCell ref="F42:F44"/>
    <mergeCell ref="B45:C45"/>
    <mergeCell ref="B34:B36"/>
    <mergeCell ref="F34:F37"/>
    <mergeCell ref="B37:C37"/>
    <mergeCell ref="P33:P45"/>
    <mergeCell ref="L34:L37"/>
    <mergeCell ref="L38:L41"/>
    <mergeCell ref="I34:I37"/>
    <mergeCell ref="I38:I41"/>
    <mergeCell ref="I42:I44"/>
    <mergeCell ref="L42:L44"/>
    <mergeCell ref="J32:L32"/>
    <mergeCell ref="L22:L25"/>
    <mergeCell ref="B27:C27"/>
    <mergeCell ref="B28:C28"/>
    <mergeCell ref="B29:C29"/>
    <mergeCell ref="L26:L28"/>
    <mergeCell ref="B22:B24"/>
    <mergeCell ref="F22:F25"/>
    <mergeCell ref="I22:I25"/>
    <mergeCell ref="B25:C25"/>
    <mergeCell ref="F26:F28"/>
    <mergeCell ref="I26:I28"/>
    <mergeCell ref="B26:C26"/>
    <mergeCell ref="D16:F16"/>
    <mergeCell ref="G16:I16"/>
    <mergeCell ref="I8:K8"/>
    <mergeCell ref="J16:L16"/>
    <mergeCell ref="B18:B20"/>
    <mergeCell ref="F18:F21"/>
    <mergeCell ref="I18:I21"/>
    <mergeCell ref="G10:G13"/>
    <mergeCell ref="B21:C21"/>
    <mergeCell ref="D8:F8"/>
    <mergeCell ref="B10:B11"/>
    <mergeCell ref="B12:B13"/>
    <mergeCell ref="D10:D11"/>
    <mergeCell ref="E10:E11"/>
    <mergeCell ref="D12:D13"/>
    <mergeCell ref="E12:E13"/>
    <mergeCell ref="F10:F11"/>
    <mergeCell ref="F12:F13"/>
    <mergeCell ref="C8:C9"/>
    <mergeCell ref="C10:C13"/>
    <mergeCell ref="P8:P9"/>
    <mergeCell ref="L8:N8"/>
    <mergeCell ref="P10:P13"/>
    <mergeCell ref="O10:O13"/>
    <mergeCell ref="G8:G9"/>
    <mergeCell ref="O8:O9"/>
  </mergeCells>
  <pageMargins left="0.7" right="0.7" top="0.75" bottom="0.75" header="0.3" footer="0.3"/>
  <pageSetup paperSize="9" orientation="portrait" r:id="rId1"/>
  <headerFooter scaleWithDoc="0"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rightToLeft="1" topLeftCell="A4" workbookViewId="0">
      <selection activeCell="E12" sqref="E12"/>
    </sheetView>
  </sheetViews>
  <sheetFormatPr defaultColWidth="9.109375" defaultRowHeight="14.4" x14ac:dyDescent="0.3"/>
  <cols>
    <col min="1" max="1" width="3.6640625" customWidth="1"/>
    <col min="2" max="2" width="15.5546875" style="131" customWidth="1"/>
    <col min="3" max="15" width="10.6640625" style="131" customWidth="1"/>
  </cols>
  <sheetData>
    <row r="1" spans="1:16" ht="15" customHeight="1" x14ac:dyDescent="0.3">
      <c r="B1" s="46"/>
      <c r="C1" s="46"/>
      <c r="D1" s="46"/>
      <c r="E1" s="46"/>
      <c r="F1" s="46"/>
      <c r="G1" s="46"/>
      <c r="H1" s="46"/>
      <c r="I1" s="46"/>
      <c r="J1" s="46"/>
      <c r="K1" s="46"/>
      <c r="L1"/>
      <c r="M1"/>
      <c r="N1"/>
      <c r="O1"/>
    </row>
    <row r="2" spans="1:16" ht="15" customHeight="1" x14ac:dyDescent="0.3">
      <c r="B2" s="46"/>
      <c r="C2" s="46"/>
      <c r="D2" s="46"/>
      <c r="E2" s="46"/>
      <c r="F2" s="46"/>
      <c r="G2" s="46"/>
      <c r="H2" s="46"/>
      <c r="I2" s="46"/>
      <c r="J2" s="46"/>
      <c r="K2" s="46"/>
      <c r="L2"/>
      <c r="M2"/>
      <c r="N2"/>
      <c r="O2"/>
    </row>
    <row r="3" spans="1:16" ht="15" customHeight="1" x14ac:dyDescent="0.3">
      <c r="B3" s="46"/>
      <c r="C3" s="46"/>
      <c r="D3" s="46"/>
      <c r="E3" s="46"/>
      <c r="F3" s="46"/>
      <c r="G3" s="46"/>
      <c r="H3" s="46"/>
      <c r="I3" s="46"/>
      <c r="J3" s="46"/>
      <c r="K3" s="46"/>
      <c r="L3"/>
      <c r="M3"/>
      <c r="N3"/>
      <c r="O3"/>
    </row>
    <row r="4" spans="1:16" ht="15" customHeight="1" x14ac:dyDescent="0.3">
      <c r="B4" s="46"/>
      <c r="C4" s="46"/>
      <c r="D4" s="46"/>
      <c r="E4" s="46"/>
      <c r="F4" s="46"/>
      <c r="G4" s="46"/>
      <c r="H4" s="46"/>
      <c r="I4" s="46"/>
      <c r="J4" s="46"/>
      <c r="K4" s="46"/>
      <c r="L4"/>
      <c r="M4"/>
      <c r="N4" s="18"/>
      <c r="O4" s="18"/>
    </row>
    <row r="5" spans="1:16" ht="24.9" customHeight="1" thickBot="1" x14ac:dyDescent="0.35">
      <c r="B5" s="47" t="s">
        <v>255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 ht="15" customHeight="1" thickTop="1" x14ac:dyDescent="0.3">
      <c r="B6" s="49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6" ht="24.9" customHeight="1" x14ac:dyDescent="0.3">
      <c r="A7" s="116"/>
      <c r="B7" s="79" t="s">
        <v>188</v>
      </c>
      <c r="C7" s="79"/>
      <c r="D7" s="79"/>
      <c r="E7" s="79"/>
      <c r="F7" s="79"/>
      <c r="G7" s="79"/>
      <c r="H7" s="79"/>
      <c r="I7" s="79"/>
      <c r="J7" s="79"/>
      <c r="K7" s="79"/>
      <c r="L7" s="205"/>
      <c r="M7" s="205"/>
      <c r="N7" s="205"/>
      <c r="O7" s="205"/>
    </row>
    <row r="8" spans="1:16" ht="21.15" customHeight="1" x14ac:dyDescent="0.3">
      <c r="A8" s="116"/>
      <c r="B8" s="153"/>
      <c r="C8" s="696">
        <v>2019</v>
      </c>
      <c r="D8" s="701"/>
      <c r="E8" s="696">
        <v>2020</v>
      </c>
      <c r="F8" s="696"/>
      <c r="G8" s="697">
        <v>2021</v>
      </c>
      <c r="H8" s="701"/>
      <c r="I8" s="696">
        <v>2022</v>
      </c>
      <c r="J8" s="696"/>
      <c r="K8" s="400"/>
      <c r="L8" s="448"/>
      <c r="M8" s="448"/>
      <c r="N8" s="452"/>
      <c r="O8" s="776" t="s">
        <v>5</v>
      </c>
    </row>
    <row r="9" spans="1:16" ht="21.15" customHeight="1" x14ac:dyDescent="0.3">
      <c r="A9" s="116"/>
      <c r="B9" s="472"/>
      <c r="C9" s="322" t="s">
        <v>8</v>
      </c>
      <c r="D9" s="323" t="s">
        <v>121</v>
      </c>
      <c r="E9" s="322" t="s">
        <v>8</v>
      </c>
      <c r="F9" s="323" t="s">
        <v>121</v>
      </c>
      <c r="G9" s="322" t="s">
        <v>8</v>
      </c>
      <c r="H9" s="323" t="s">
        <v>121</v>
      </c>
      <c r="I9" s="322" t="s">
        <v>8</v>
      </c>
      <c r="J9" s="322" t="s">
        <v>121</v>
      </c>
      <c r="K9" s="366"/>
      <c r="L9" s="449"/>
      <c r="M9" s="449"/>
      <c r="N9" s="453"/>
      <c r="O9" s="776"/>
    </row>
    <row r="10" spans="1:16" ht="21.15" customHeight="1" x14ac:dyDescent="0.3">
      <c r="A10" s="116"/>
      <c r="B10" s="455" t="s">
        <v>122</v>
      </c>
      <c r="C10" s="456">
        <v>411</v>
      </c>
      <c r="D10" s="840">
        <v>20.100000000000001</v>
      </c>
      <c r="E10" s="457">
        <v>1069</v>
      </c>
      <c r="F10" s="840">
        <v>13.5</v>
      </c>
      <c r="G10" s="457">
        <v>1946</v>
      </c>
      <c r="H10" s="843">
        <v>14.6</v>
      </c>
      <c r="I10" s="457">
        <v>1999</v>
      </c>
      <c r="J10" s="846">
        <v>13.99</v>
      </c>
      <c r="K10" s="458"/>
      <c r="L10" s="437"/>
      <c r="M10" s="437"/>
      <c r="N10" s="459"/>
      <c r="O10" s="849" t="s">
        <v>254</v>
      </c>
    </row>
    <row r="11" spans="1:16" ht="21.15" customHeight="1" x14ac:dyDescent="0.3">
      <c r="A11" s="116"/>
      <c r="B11" s="460" t="s">
        <v>123</v>
      </c>
      <c r="C11" s="461">
        <v>374</v>
      </c>
      <c r="D11" s="841"/>
      <c r="E11" s="457">
        <v>351</v>
      </c>
      <c r="F11" s="841"/>
      <c r="G11" s="462">
        <v>476</v>
      </c>
      <c r="H11" s="844"/>
      <c r="I11" s="462">
        <v>459</v>
      </c>
      <c r="J11" s="847"/>
      <c r="K11" s="458"/>
      <c r="L11" s="437"/>
      <c r="M11" s="437"/>
      <c r="N11" s="459"/>
      <c r="O11" s="849"/>
    </row>
    <row r="12" spans="1:16" ht="21.15" customHeight="1" x14ac:dyDescent="0.3">
      <c r="A12" s="116"/>
      <c r="B12" s="460" t="s">
        <v>124</v>
      </c>
      <c r="C12" s="461">
        <v>1107</v>
      </c>
      <c r="D12" s="841"/>
      <c r="E12" s="457">
        <v>856</v>
      </c>
      <c r="F12" s="841"/>
      <c r="G12" s="462">
        <v>1031</v>
      </c>
      <c r="H12" s="844"/>
      <c r="I12" s="462">
        <v>989</v>
      </c>
      <c r="J12" s="847"/>
      <c r="K12" s="458"/>
      <c r="L12" s="437"/>
      <c r="M12" s="437"/>
      <c r="N12" s="459"/>
      <c r="O12" s="849"/>
      <c r="P12" s="18"/>
    </row>
    <row r="13" spans="1:16" ht="21.15" customHeight="1" x14ac:dyDescent="0.3">
      <c r="A13" s="116"/>
      <c r="B13" s="463" t="s">
        <v>190</v>
      </c>
      <c r="C13" s="464">
        <v>1583</v>
      </c>
      <c r="D13" s="842"/>
      <c r="E13" s="457">
        <v>1213</v>
      </c>
      <c r="F13" s="842"/>
      <c r="G13" s="465">
        <v>2103</v>
      </c>
      <c r="H13" s="845"/>
      <c r="I13" s="465">
        <v>2163</v>
      </c>
      <c r="J13" s="848"/>
      <c r="K13" s="458"/>
      <c r="L13" s="437"/>
      <c r="M13" s="437"/>
      <c r="N13" s="459"/>
      <c r="O13" s="849"/>
    </row>
    <row r="14" spans="1:16" ht="21.15" customHeight="1" x14ac:dyDescent="0.3">
      <c r="A14" s="116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6"/>
      <c r="O14" s="205"/>
    </row>
    <row r="15" spans="1:16" ht="24.9" customHeight="1" x14ac:dyDescent="0.3">
      <c r="A15" s="116"/>
      <c r="B15" s="79" t="s">
        <v>202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spans="1:16" ht="21.15" customHeight="1" x14ac:dyDescent="0.3">
      <c r="A16" s="116"/>
      <c r="B16" s="153"/>
      <c r="C16" s="696">
        <v>2020</v>
      </c>
      <c r="D16" s="696"/>
      <c r="E16" s="696"/>
      <c r="F16" s="696"/>
      <c r="G16" s="697">
        <v>2021</v>
      </c>
      <c r="H16" s="696"/>
      <c r="I16" s="696"/>
      <c r="J16" s="701"/>
      <c r="K16" s="696">
        <v>2022</v>
      </c>
      <c r="L16" s="696"/>
      <c r="M16" s="696"/>
      <c r="N16" s="867"/>
      <c r="O16" s="776" t="s">
        <v>5</v>
      </c>
    </row>
    <row r="17" spans="1:15" ht="21.15" customHeight="1" x14ac:dyDescent="0.3">
      <c r="A17" s="116"/>
      <c r="B17" s="472"/>
      <c r="C17" s="322" t="s">
        <v>6</v>
      </c>
      <c r="D17" s="322" t="s">
        <v>7</v>
      </c>
      <c r="E17" s="322" t="s">
        <v>8</v>
      </c>
      <c r="F17" s="323" t="s">
        <v>121</v>
      </c>
      <c r="G17" s="322" t="s">
        <v>6</v>
      </c>
      <c r="H17" s="322" t="s">
        <v>7</v>
      </c>
      <c r="I17" s="322" t="s">
        <v>8</v>
      </c>
      <c r="J17" s="323" t="s">
        <v>121</v>
      </c>
      <c r="K17" s="322" t="s">
        <v>6</v>
      </c>
      <c r="L17" s="322" t="s">
        <v>7</v>
      </c>
      <c r="M17" s="322" t="s">
        <v>8</v>
      </c>
      <c r="N17" s="467" t="s">
        <v>121</v>
      </c>
      <c r="O17" s="776"/>
    </row>
    <row r="18" spans="1:15" ht="21.15" customHeight="1" x14ac:dyDescent="0.3">
      <c r="A18" s="116"/>
      <c r="B18" s="373" t="s">
        <v>122</v>
      </c>
      <c r="C18" s="136">
        <v>307</v>
      </c>
      <c r="D18" s="136">
        <v>295</v>
      </c>
      <c r="E18" s="280">
        <v>602</v>
      </c>
      <c r="F18" s="864">
        <v>8.59</v>
      </c>
      <c r="G18" s="136">
        <v>340</v>
      </c>
      <c r="H18" s="136">
        <v>304</v>
      </c>
      <c r="I18" s="280">
        <v>644</v>
      </c>
      <c r="J18" s="864">
        <v>6.83</v>
      </c>
      <c r="K18" s="136">
        <v>306</v>
      </c>
      <c r="L18" s="136">
        <v>326</v>
      </c>
      <c r="M18" s="280">
        <v>632</v>
      </c>
      <c r="N18" s="872">
        <v>7</v>
      </c>
      <c r="O18" s="849" t="s">
        <v>254</v>
      </c>
    </row>
    <row r="19" spans="1:15" ht="21.15" customHeight="1" x14ac:dyDescent="0.3">
      <c r="A19" s="116"/>
      <c r="B19" s="380" t="s">
        <v>123</v>
      </c>
      <c r="C19" s="138">
        <v>173</v>
      </c>
      <c r="D19" s="138">
        <v>142</v>
      </c>
      <c r="E19" s="293">
        <v>315</v>
      </c>
      <c r="F19" s="865"/>
      <c r="G19" s="138">
        <v>115</v>
      </c>
      <c r="H19" s="138">
        <v>108</v>
      </c>
      <c r="I19" s="293">
        <v>223</v>
      </c>
      <c r="J19" s="865"/>
      <c r="K19" s="138">
        <v>115</v>
      </c>
      <c r="L19" s="138">
        <v>89</v>
      </c>
      <c r="M19" s="293">
        <v>204</v>
      </c>
      <c r="N19" s="873"/>
      <c r="O19" s="849"/>
    </row>
    <row r="20" spans="1:15" ht="21.15" customHeight="1" x14ac:dyDescent="0.3">
      <c r="A20" s="116"/>
      <c r="B20" s="380" t="s">
        <v>124</v>
      </c>
      <c r="C20" s="138">
        <v>121</v>
      </c>
      <c r="D20" s="138">
        <v>172</v>
      </c>
      <c r="E20" s="293">
        <v>293</v>
      </c>
      <c r="F20" s="865"/>
      <c r="G20" s="138">
        <v>86</v>
      </c>
      <c r="H20" s="138">
        <v>157</v>
      </c>
      <c r="I20" s="293">
        <v>243</v>
      </c>
      <c r="J20" s="865"/>
      <c r="K20" s="138">
        <v>80</v>
      </c>
      <c r="L20" s="138">
        <v>142</v>
      </c>
      <c r="M20" s="293">
        <v>222</v>
      </c>
      <c r="N20" s="873"/>
      <c r="O20" s="849"/>
    </row>
    <row r="21" spans="1:15" ht="21.15" customHeight="1" x14ac:dyDescent="0.3">
      <c r="A21" s="116"/>
      <c r="B21" s="380" t="s">
        <v>125</v>
      </c>
      <c r="C21" s="138">
        <v>35</v>
      </c>
      <c r="D21" s="138">
        <v>45</v>
      </c>
      <c r="E21" s="293">
        <v>80</v>
      </c>
      <c r="F21" s="865"/>
      <c r="G21" s="138">
        <v>14</v>
      </c>
      <c r="H21" s="138">
        <v>14</v>
      </c>
      <c r="I21" s="293">
        <v>28</v>
      </c>
      <c r="J21" s="865"/>
      <c r="K21" s="138">
        <v>25</v>
      </c>
      <c r="L21" s="138">
        <v>32</v>
      </c>
      <c r="M21" s="293">
        <v>57</v>
      </c>
      <c r="N21" s="873"/>
      <c r="O21" s="849"/>
    </row>
    <row r="22" spans="1:15" ht="21.15" customHeight="1" x14ac:dyDescent="0.3">
      <c r="A22" s="116"/>
      <c r="B22" s="392" t="s">
        <v>8</v>
      </c>
      <c r="C22" s="466">
        <v>636</v>
      </c>
      <c r="D22" s="466">
        <v>654</v>
      </c>
      <c r="E22" s="466">
        <v>1290</v>
      </c>
      <c r="F22" s="866"/>
      <c r="G22" s="466">
        <f>SUM(G18:G21)</f>
        <v>555</v>
      </c>
      <c r="H22" s="466">
        <f>SUM(H18:H21)</f>
        <v>583</v>
      </c>
      <c r="I22" s="466">
        <f>SUM(I18:I21)</f>
        <v>1138</v>
      </c>
      <c r="J22" s="866"/>
      <c r="K22" s="466">
        <f>SUM(K18:K21)</f>
        <v>526</v>
      </c>
      <c r="L22" s="466">
        <f>SUM(L18:L21)</f>
        <v>589</v>
      </c>
      <c r="M22" s="466">
        <f>SUM(M18:M21)</f>
        <v>1115</v>
      </c>
      <c r="N22" s="874"/>
      <c r="O22" s="454"/>
    </row>
    <row r="23" spans="1:15" ht="21.15" customHeight="1" x14ac:dyDescent="0.3">
      <c r="A23" s="116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</row>
    <row r="24" spans="1:15" ht="24.9" customHeight="1" x14ac:dyDescent="0.3">
      <c r="A24" s="116"/>
      <c r="B24" s="79" t="s">
        <v>204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spans="1:15" ht="21.15" customHeight="1" x14ac:dyDescent="0.3">
      <c r="A25" s="116"/>
      <c r="B25" s="153"/>
      <c r="C25" s="696">
        <v>2020</v>
      </c>
      <c r="D25" s="696"/>
      <c r="E25" s="696"/>
      <c r="F25" s="701"/>
      <c r="G25" s="696">
        <v>2021</v>
      </c>
      <c r="H25" s="696"/>
      <c r="I25" s="696"/>
      <c r="J25" s="701"/>
      <c r="K25" s="696">
        <v>2022</v>
      </c>
      <c r="L25" s="696"/>
      <c r="M25" s="696"/>
      <c r="N25" s="867"/>
      <c r="O25" s="776" t="s">
        <v>5</v>
      </c>
    </row>
    <row r="26" spans="1:15" ht="21.15" customHeight="1" x14ac:dyDescent="0.3">
      <c r="A26" s="116"/>
      <c r="B26" s="472"/>
      <c r="C26" s="322" t="s">
        <v>6</v>
      </c>
      <c r="D26" s="322" t="s">
        <v>7</v>
      </c>
      <c r="E26" s="322" t="s">
        <v>8</v>
      </c>
      <c r="F26" s="323" t="s">
        <v>121</v>
      </c>
      <c r="G26" s="322" t="s">
        <v>6</v>
      </c>
      <c r="H26" s="322" t="s">
        <v>7</v>
      </c>
      <c r="I26" s="322" t="s">
        <v>8</v>
      </c>
      <c r="J26" s="323" t="s">
        <v>121</v>
      </c>
      <c r="K26" s="322" t="s">
        <v>6</v>
      </c>
      <c r="L26" s="322" t="s">
        <v>7</v>
      </c>
      <c r="M26" s="322" t="s">
        <v>8</v>
      </c>
      <c r="N26" s="467" t="s">
        <v>121</v>
      </c>
      <c r="O26" s="776"/>
    </row>
    <row r="27" spans="1:15" ht="21.15" customHeight="1" x14ac:dyDescent="0.3">
      <c r="A27" s="116"/>
      <c r="B27" s="373" t="s">
        <v>122</v>
      </c>
      <c r="C27" s="29">
        <v>294</v>
      </c>
      <c r="D27" s="29">
        <v>318</v>
      </c>
      <c r="E27" s="29">
        <f>D27+C27</f>
        <v>612</v>
      </c>
      <c r="F27" s="858">
        <v>10.4</v>
      </c>
      <c r="G27" s="468">
        <v>150</v>
      </c>
      <c r="H27" s="468">
        <v>194</v>
      </c>
      <c r="I27" s="329">
        <f>G27+H27</f>
        <v>344</v>
      </c>
      <c r="J27" s="861">
        <v>11</v>
      </c>
      <c r="K27" s="468">
        <v>157</v>
      </c>
      <c r="L27" s="468">
        <v>148</v>
      </c>
      <c r="M27" s="329">
        <f>SUM(K27:L27)</f>
        <v>305</v>
      </c>
      <c r="N27" s="854">
        <v>10.6</v>
      </c>
      <c r="O27" s="857" t="s">
        <v>254</v>
      </c>
    </row>
    <row r="28" spans="1:15" ht="21.15" customHeight="1" x14ac:dyDescent="0.3">
      <c r="A28" s="116"/>
      <c r="B28" s="380" t="s">
        <v>123</v>
      </c>
      <c r="C28" s="32">
        <v>227</v>
      </c>
      <c r="D28" s="32">
        <v>156</v>
      </c>
      <c r="E28" s="32">
        <f>D28+C28</f>
        <v>383</v>
      </c>
      <c r="F28" s="859"/>
      <c r="G28" s="469">
        <v>25</v>
      </c>
      <c r="H28" s="469">
        <v>15</v>
      </c>
      <c r="I28" s="334">
        <f>G28+H28</f>
        <v>40</v>
      </c>
      <c r="J28" s="862"/>
      <c r="K28" s="469">
        <v>19</v>
      </c>
      <c r="L28" s="469">
        <v>19</v>
      </c>
      <c r="M28" s="334">
        <f>SUM(K28:L28)</f>
        <v>38</v>
      </c>
      <c r="N28" s="855"/>
      <c r="O28" s="857"/>
    </row>
    <row r="29" spans="1:15" ht="21.15" customHeight="1" x14ac:dyDescent="0.3">
      <c r="A29" s="116"/>
      <c r="B29" s="380" t="s">
        <v>124</v>
      </c>
      <c r="C29" s="32">
        <v>336</v>
      </c>
      <c r="D29" s="32">
        <v>382</v>
      </c>
      <c r="E29" s="32">
        <f>D29+C29</f>
        <v>718</v>
      </c>
      <c r="F29" s="859"/>
      <c r="G29" s="469">
        <v>38</v>
      </c>
      <c r="H29" s="469">
        <v>4</v>
      </c>
      <c r="I29" s="334">
        <f>G29+H29</f>
        <v>42</v>
      </c>
      <c r="J29" s="862"/>
      <c r="K29" s="469">
        <v>28</v>
      </c>
      <c r="L29" s="469">
        <v>36</v>
      </c>
      <c r="M29" s="334">
        <f>SUM(K29:L29)</f>
        <v>64</v>
      </c>
      <c r="N29" s="855"/>
      <c r="O29" s="857"/>
    </row>
    <row r="30" spans="1:15" ht="21.15" customHeight="1" x14ac:dyDescent="0.3">
      <c r="A30" s="116"/>
      <c r="B30" s="380" t="s">
        <v>125</v>
      </c>
      <c r="C30" s="32">
        <v>72</v>
      </c>
      <c r="D30" s="32">
        <v>115</v>
      </c>
      <c r="E30" s="32">
        <f>D30+C30</f>
        <v>187</v>
      </c>
      <c r="F30" s="859"/>
      <c r="G30" s="469">
        <v>8</v>
      </c>
      <c r="H30" s="469">
        <v>4</v>
      </c>
      <c r="I30" s="334">
        <f>G30+H30</f>
        <v>12</v>
      </c>
      <c r="J30" s="862"/>
      <c r="K30" s="469">
        <v>7</v>
      </c>
      <c r="L30" s="469">
        <v>8</v>
      </c>
      <c r="M30" s="334">
        <f>SUM(K30:L30)</f>
        <v>15</v>
      </c>
      <c r="N30" s="855"/>
      <c r="O30" s="857"/>
    </row>
    <row r="31" spans="1:15" ht="21.15" customHeight="1" x14ac:dyDescent="0.3">
      <c r="A31" s="116"/>
      <c r="B31" s="392" t="s">
        <v>8</v>
      </c>
      <c r="C31" s="34">
        <f>C27+C28+C29+C30</f>
        <v>929</v>
      </c>
      <c r="D31" s="34">
        <f>D27+D28+D29+D30</f>
        <v>971</v>
      </c>
      <c r="E31" s="470">
        <f>'תחלופת עובדים'!F45</f>
        <v>0.41</v>
      </c>
      <c r="F31" s="860"/>
      <c r="G31" s="471">
        <f>SUM(G27:G30)</f>
        <v>221</v>
      </c>
      <c r="H31" s="471">
        <f>SUM(H27:H30)</f>
        <v>217</v>
      </c>
      <c r="I31" s="471">
        <f>SUM(I27:I30)</f>
        <v>438</v>
      </c>
      <c r="J31" s="863"/>
      <c r="K31" s="471"/>
      <c r="L31" s="471"/>
      <c r="M31" s="471"/>
      <c r="N31" s="856"/>
      <c r="O31" s="857"/>
    </row>
    <row r="32" spans="1:15" ht="21.15" customHeight="1" x14ac:dyDescent="0.3">
      <c r="A32" s="116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</row>
    <row r="33" spans="1:16" ht="24.9" customHeight="1" x14ac:dyDescent="0.3">
      <c r="A33" s="116"/>
      <c r="B33" s="79" t="s">
        <v>206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/>
    </row>
    <row r="34" spans="1:16" ht="21.15" customHeight="1" x14ac:dyDescent="0.3">
      <c r="A34" s="116"/>
      <c r="B34" s="153"/>
      <c r="C34" s="696">
        <v>2020</v>
      </c>
      <c r="D34" s="696"/>
      <c r="E34" s="696"/>
      <c r="F34" s="696"/>
      <c r="G34" s="697">
        <v>2021</v>
      </c>
      <c r="H34" s="696"/>
      <c r="I34" s="696"/>
      <c r="J34" s="701"/>
      <c r="K34" s="696">
        <v>2022</v>
      </c>
      <c r="L34" s="696"/>
      <c r="M34" s="696"/>
      <c r="N34" s="696"/>
      <c r="O34" s="853" t="s">
        <v>5</v>
      </c>
    </row>
    <row r="35" spans="1:16" ht="21.15" customHeight="1" x14ac:dyDescent="0.3">
      <c r="A35" s="116"/>
      <c r="B35" s="473"/>
      <c r="C35" s="322" t="s">
        <v>6</v>
      </c>
      <c r="D35" s="322" t="s">
        <v>7</v>
      </c>
      <c r="E35" s="322" t="s">
        <v>8</v>
      </c>
      <c r="F35" s="323" t="s">
        <v>121</v>
      </c>
      <c r="G35" s="322" t="s">
        <v>6</v>
      </c>
      <c r="H35" s="322" t="s">
        <v>7</v>
      </c>
      <c r="I35" s="322" t="s">
        <v>8</v>
      </c>
      <c r="J35" s="323" t="s">
        <v>121</v>
      </c>
      <c r="K35" s="322" t="s">
        <v>6</v>
      </c>
      <c r="L35" s="322" t="s">
        <v>7</v>
      </c>
      <c r="M35" s="322" t="s">
        <v>8</v>
      </c>
      <c r="N35" s="322" t="s">
        <v>121</v>
      </c>
      <c r="O35" s="853"/>
      <c r="P35" s="15"/>
    </row>
    <row r="36" spans="1:16" ht="21.15" customHeight="1" x14ac:dyDescent="0.3">
      <c r="A36" s="116"/>
      <c r="B36" s="373" t="s">
        <v>122</v>
      </c>
      <c r="C36" s="474">
        <v>509</v>
      </c>
      <c r="D36" s="474">
        <v>599</v>
      </c>
      <c r="E36" s="475">
        <f>D36+C36</f>
        <v>1108</v>
      </c>
      <c r="F36" s="850">
        <v>6</v>
      </c>
      <c r="G36" s="474">
        <v>451</v>
      </c>
      <c r="H36" s="474">
        <v>525</v>
      </c>
      <c r="I36" s="475">
        <f>H36+G36</f>
        <v>976</v>
      </c>
      <c r="J36" s="850">
        <v>6</v>
      </c>
      <c r="K36" s="136">
        <v>297</v>
      </c>
      <c r="L36" s="136">
        <v>404</v>
      </c>
      <c r="M36" s="280">
        <f>SUM(K36:L36)</f>
        <v>701</v>
      </c>
      <c r="N36" s="868">
        <v>7</v>
      </c>
      <c r="O36" s="871" t="s">
        <v>275</v>
      </c>
    </row>
    <row r="37" spans="1:16" ht="21.15" customHeight="1" x14ac:dyDescent="0.3">
      <c r="A37" s="116"/>
      <c r="B37" s="380" t="s">
        <v>123</v>
      </c>
      <c r="C37" s="476">
        <v>84</v>
      </c>
      <c r="D37" s="476">
        <v>153</v>
      </c>
      <c r="E37" s="477">
        <f t="shared" ref="E37:E39" si="0">D37+C37</f>
        <v>237</v>
      </c>
      <c r="F37" s="851"/>
      <c r="G37" s="476">
        <v>100</v>
      </c>
      <c r="H37" s="476">
        <v>163</v>
      </c>
      <c r="I37" s="477">
        <f t="shared" ref="I37:I39" si="1">H37+G37</f>
        <v>263</v>
      </c>
      <c r="J37" s="851"/>
      <c r="K37" s="138">
        <v>95</v>
      </c>
      <c r="L37" s="138">
        <v>129</v>
      </c>
      <c r="M37" s="293">
        <f>SUM(K37:L37)</f>
        <v>224</v>
      </c>
      <c r="N37" s="869"/>
      <c r="O37" s="871"/>
    </row>
    <row r="38" spans="1:16" ht="21.15" customHeight="1" x14ac:dyDescent="0.3">
      <c r="A38" s="116"/>
      <c r="B38" s="380" t="s">
        <v>124</v>
      </c>
      <c r="C38" s="476">
        <v>139</v>
      </c>
      <c r="D38" s="476">
        <v>196</v>
      </c>
      <c r="E38" s="477">
        <f t="shared" si="0"/>
        <v>335</v>
      </c>
      <c r="F38" s="851"/>
      <c r="G38" s="476">
        <v>134</v>
      </c>
      <c r="H38" s="476">
        <v>185</v>
      </c>
      <c r="I38" s="477">
        <f t="shared" si="1"/>
        <v>319</v>
      </c>
      <c r="J38" s="851"/>
      <c r="K38" s="138">
        <v>133</v>
      </c>
      <c r="L38" s="138">
        <v>176</v>
      </c>
      <c r="M38" s="293">
        <f>SUM(K38:L38)</f>
        <v>309</v>
      </c>
      <c r="N38" s="869"/>
      <c r="O38" s="871"/>
    </row>
    <row r="39" spans="1:16" ht="21.15" customHeight="1" x14ac:dyDescent="0.3">
      <c r="A39" s="116"/>
      <c r="B39" s="380" t="s">
        <v>125</v>
      </c>
      <c r="C39" s="476">
        <v>18</v>
      </c>
      <c r="D39" s="476">
        <v>38</v>
      </c>
      <c r="E39" s="477">
        <f t="shared" si="0"/>
        <v>56</v>
      </c>
      <c r="F39" s="851"/>
      <c r="G39" s="476">
        <v>22</v>
      </c>
      <c r="H39" s="476">
        <v>54</v>
      </c>
      <c r="I39" s="477">
        <f t="shared" si="1"/>
        <v>76</v>
      </c>
      <c r="J39" s="851"/>
      <c r="K39" s="138">
        <v>26</v>
      </c>
      <c r="L39" s="138">
        <v>63</v>
      </c>
      <c r="M39" s="293">
        <f>SUM(K39:L39)</f>
        <v>89</v>
      </c>
      <c r="N39" s="869"/>
      <c r="O39" s="871"/>
    </row>
    <row r="40" spans="1:16" ht="21.15" customHeight="1" x14ac:dyDescent="0.3">
      <c r="A40" s="116"/>
      <c r="B40" s="392" t="s">
        <v>8</v>
      </c>
      <c r="C40" s="477">
        <f>SUM(C36:C39)</f>
        <v>750</v>
      </c>
      <c r="D40" s="477">
        <f t="shared" ref="D40:E40" si="2">SUM(D36:D39)</f>
        <v>986</v>
      </c>
      <c r="E40" s="477">
        <f t="shared" si="2"/>
        <v>1736</v>
      </c>
      <c r="F40" s="852"/>
      <c r="G40" s="477">
        <f>SUM(G36:G39)</f>
        <v>707</v>
      </c>
      <c r="H40" s="477">
        <f>SUM(H36:H39)</f>
        <v>927</v>
      </c>
      <c r="I40" s="477">
        <f t="shared" ref="I40" si="3">SUM(I36:I39)</f>
        <v>1634</v>
      </c>
      <c r="J40" s="852"/>
      <c r="K40" s="466">
        <f>K39+K38+K37+K36</f>
        <v>551</v>
      </c>
      <c r="L40" s="466">
        <f>L39+L38+L37+L36</f>
        <v>772</v>
      </c>
      <c r="M40" s="466">
        <f>SUM(M36:M39)</f>
        <v>1323</v>
      </c>
      <c r="N40" s="870"/>
      <c r="O40" s="871"/>
    </row>
  </sheetData>
  <mergeCells count="34">
    <mergeCell ref="K16:N16"/>
    <mergeCell ref="K25:N25"/>
    <mergeCell ref="O18:O21"/>
    <mergeCell ref="K34:N34"/>
    <mergeCell ref="J36:J40"/>
    <mergeCell ref="N36:N40"/>
    <mergeCell ref="O36:O40"/>
    <mergeCell ref="J18:J22"/>
    <mergeCell ref="G16:J16"/>
    <mergeCell ref="O16:O17"/>
    <mergeCell ref="N18:N22"/>
    <mergeCell ref="C34:F34"/>
    <mergeCell ref="F36:F40"/>
    <mergeCell ref="G34:J34"/>
    <mergeCell ref="O34:O35"/>
    <mergeCell ref="E8:F8"/>
    <mergeCell ref="C8:D8"/>
    <mergeCell ref="C16:F16"/>
    <mergeCell ref="O25:O26"/>
    <mergeCell ref="N27:N31"/>
    <mergeCell ref="O27:O31"/>
    <mergeCell ref="C25:F25"/>
    <mergeCell ref="G25:J25"/>
    <mergeCell ref="F27:F31"/>
    <mergeCell ref="J27:J31"/>
    <mergeCell ref="G8:H8"/>
    <mergeCell ref="F18:F22"/>
    <mergeCell ref="D10:D13"/>
    <mergeCell ref="F10:F13"/>
    <mergeCell ref="O8:O9"/>
    <mergeCell ref="H10:H13"/>
    <mergeCell ref="J10:J13"/>
    <mergeCell ref="O10:O13"/>
    <mergeCell ref="I8:J8"/>
  </mergeCells>
  <pageMargins left="0.7" right="0.7" top="0.75" bottom="0.75" header="0.3" footer="0.3"/>
  <headerFooter scaleWithDoc="0"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4"/>
  <sheetViews>
    <sheetView showGridLines="0" rightToLeft="1" zoomScale="110" zoomScaleNormal="110" workbookViewId="0">
      <selection activeCell="D26" sqref="D26"/>
    </sheetView>
  </sheetViews>
  <sheetFormatPr defaultColWidth="9.109375" defaultRowHeight="14.4" x14ac:dyDescent="0.3"/>
  <cols>
    <col min="1" max="1" width="3.6640625" customWidth="1"/>
    <col min="2" max="2" width="15.33203125" customWidth="1"/>
    <col min="3" max="18" width="10.6640625" customWidth="1"/>
  </cols>
  <sheetData>
    <row r="1" spans="2:18" ht="15" customHeight="1" x14ac:dyDescent="0.3"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2:18" ht="15" customHeight="1" x14ac:dyDescent="0.3"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2:18" ht="15" customHeight="1" x14ac:dyDescent="0.3"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2:18" ht="15" customHeight="1" x14ac:dyDescent="0.3">
      <c r="B4" s="46"/>
      <c r="C4" s="46"/>
      <c r="D4" s="46"/>
      <c r="E4" s="46"/>
      <c r="F4" s="46"/>
      <c r="G4" s="46"/>
      <c r="H4" s="46"/>
      <c r="I4" s="46"/>
      <c r="J4" s="46"/>
      <c r="K4" s="46"/>
      <c r="N4" s="18"/>
      <c r="O4" s="18"/>
    </row>
    <row r="5" spans="2:18" ht="24.9" customHeight="1" thickBot="1" x14ac:dyDescent="0.35">
      <c r="B5" s="47" t="s">
        <v>327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2:18" ht="15" customHeight="1" thickTop="1" x14ac:dyDescent="0.3">
      <c r="B6" s="49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2:18" s="158" customFormat="1" ht="21.15" customHeight="1" x14ac:dyDescent="0.3">
      <c r="B7" s="79" t="s">
        <v>136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2:18" s="158" customFormat="1" ht="30.15" customHeight="1" x14ac:dyDescent="0.3">
      <c r="B8" s="5"/>
      <c r="C8" s="690" t="s">
        <v>137</v>
      </c>
      <c r="D8" s="690"/>
      <c r="E8" s="690"/>
      <c r="F8" s="691"/>
      <c r="G8" s="692" t="s">
        <v>138</v>
      </c>
      <c r="H8" s="690"/>
      <c r="I8" s="690"/>
      <c r="J8" s="691"/>
      <c r="K8" s="692" t="s">
        <v>139</v>
      </c>
      <c r="L8" s="690"/>
      <c r="M8" s="690"/>
      <c r="N8" s="691"/>
      <c r="O8" s="690" t="s">
        <v>140</v>
      </c>
      <c r="P8" s="690"/>
      <c r="Q8" s="690"/>
      <c r="R8" s="690"/>
    </row>
    <row r="9" spans="2:18" s="158" customFormat="1" ht="21.15" customHeight="1" x14ac:dyDescent="0.3">
      <c r="B9" s="322"/>
      <c r="C9" s="687">
        <v>2021</v>
      </c>
      <c r="D9" s="689"/>
      <c r="E9" s="687">
        <v>2022</v>
      </c>
      <c r="F9" s="688"/>
      <c r="G9" s="875">
        <v>2021</v>
      </c>
      <c r="H9" s="689"/>
      <c r="I9" s="687">
        <v>2022</v>
      </c>
      <c r="J9" s="688"/>
      <c r="K9" s="687">
        <v>2021</v>
      </c>
      <c r="L9" s="689"/>
      <c r="M9" s="687">
        <v>2022</v>
      </c>
      <c r="N9" s="688"/>
      <c r="O9" s="4">
        <v>2021</v>
      </c>
      <c r="P9" s="3"/>
      <c r="Q9" s="687">
        <v>2022</v>
      </c>
      <c r="R9" s="687"/>
    </row>
    <row r="10" spans="2:18" s="158" customFormat="1" ht="38.25" customHeight="1" x14ac:dyDescent="0.3">
      <c r="B10" s="478"/>
      <c r="C10" s="478" t="s">
        <v>118</v>
      </c>
      <c r="D10" s="488" t="s">
        <v>119</v>
      </c>
      <c r="E10" s="478" t="s">
        <v>118</v>
      </c>
      <c r="F10" s="483" t="s">
        <v>119</v>
      </c>
      <c r="G10" s="478" t="s">
        <v>118</v>
      </c>
      <c r="H10" s="488" t="s">
        <v>119</v>
      </c>
      <c r="I10" s="478" t="s">
        <v>118</v>
      </c>
      <c r="J10" s="483" t="s">
        <v>119</v>
      </c>
      <c r="K10" s="478" t="s">
        <v>118</v>
      </c>
      <c r="L10" s="488" t="s">
        <v>119</v>
      </c>
      <c r="M10" s="478" t="s">
        <v>118</v>
      </c>
      <c r="N10" s="483" t="s">
        <v>119</v>
      </c>
      <c r="O10" s="478" t="s">
        <v>118</v>
      </c>
      <c r="P10" s="488" t="s">
        <v>119</v>
      </c>
      <c r="Q10" s="478" t="s">
        <v>118</v>
      </c>
      <c r="R10" s="479" t="s">
        <v>119</v>
      </c>
    </row>
    <row r="11" spans="2:18" s="158" customFormat="1" ht="21.15" customHeight="1" x14ac:dyDescent="0.3">
      <c r="B11" s="279" t="s">
        <v>0</v>
      </c>
      <c r="C11" s="151">
        <v>278</v>
      </c>
      <c r="D11" s="489">
        <f>278/5556</f>
        <v>5.003599712023038E-2</v>
      </c>
      <c r="E11" s="151">
        <v>282</v>
      </c>
      <c r="F11" s="484">
        <f>282/5610</f>
        <v>5.0267379679144387E-2</v>
      </c>
      <c r="G11" s="151">
        <v>61</v>
      </c>
      <c r="H11" s="489">
        <f>61/5556</f>
        <v>1.0979121670266379E-2</v>
      </c>
      <c r="I11" s="151">
        <v>62</v>
      </c>
      <c r="J11" s="484">
        <f>62/5610</f>
        <v>1.1051693404634581E-2</v>
      </c>
      <c r="K11" s="151" t="s">
        <v>141</v>
      </c>
      <c r="L11" s="493" t="s">
        <v>141</v>
      </c>
      <c r="M11" s="151" t="s">
        <v>141</v>
      </c>
      <c r="N11" s="157" t="s">
        <v>141</v>
      </c>
      <c r="O11" s="151">
        <v>241</v>
      </c>
      <c r="P11" s="489">
        <f>241/5556</f>
        <v>4.3376529877609794E-2</v>
      </c>
      <c r="Q11" s="151">
        <v>282</v>
      </c>
      <c r="R11" s="186">
        <v>5.1999999999999998E-2</v>
      </c>
    </row>
    <row r="12" spans="2:18" s="158" customFormat="1" ht="21.15" customHeight="1" x14ac:dyDescent="0.3">
      <c r="B12" s="287" t="s">
        <v>38</v>
      </c>
      <c r="C12" s="160" t="s">
        <v>141</v>
      </c>
      <c r="D12" s="490" t="s">
        <v>141</v>
      </c>
      <c r="E12" s="160">
        <v>28</v>
      </c>
      <c r="F12" s="485">
        <v>2.5000000000000001E-2</v>
      </c>
      <c r="G12" s="160" t="s">
        <v>141</v>
      </c>
      <c r="H12" s="491" t="s">
        <v>141</v>
      </c>
      <c r="I12" s="160" t="s">
        <v>141</v>
      </c>
      <c r="J12" s="162" t="s">
        <v>141</v>
      </c>
      <c r="K12" s="160" t="s">
        <v>141</v>
      </c>
      <c r="L12" s="491" t="s">
        <v>141</v>
      </c>
      <c r="M12" s="160" t="s">
        <v>141</v>
      </c>
      <c r="N12" s="162" t="s">
        <v>141</v>
      </c>
      <c r="O12" s="160">
        <v>85</v>
      </c>
      <c r="P12" s="490">
        <v>7.4999999999999997E-2</v>
      </c>
      <c r="Q12" s="160">
        <v>97</v>
      </c>
      <c r="R12" s="187">
        <f>97/1115</f>
        <v>8.6995515695067263E-2</v>
      </c>
    </row>
    <row r="13" spans="2:18" s="158" customFormat="1" ht="21.15" customHeight="1" x14ac:dyDescent="0.3">
      <c r="B13" s="287" t="s">
        <v>2</v>
      </c>
      <c r="C13" s="160" t="s">
        <v>141</v>
      </c>
      <c r="D13" s="491" t="s">
        <v>141</v>
      </c>
      <c r="E13" s="160" t="s">
        <v>141</v>
      </c>
      <c r="F13" s="162" t="s">
        <v>141</v>
      </c>
      <c r="G13" s="160" t="s">
        <v>141</v>
      </c>
      <c r="H13" s="491" t="s">
        <v>141</v>
      </c>
      <c r="I13" s="160" t="s">
        <v>141</v>
      </c>
      <c r="J13" s="162" t="s">
        <v>141</v>
      </c>
      <c r="K13" s="160" t="s">
        <v>141</v>
      </c>
      <c r="L13" s="491" t="s">
        <v>141</v>
      </c>
      <c r="M13" s="160" t="s">
        <v>141</v>
      </c>
      <c r="N13" s="162" t="s">
        <v>141</v>
      </c>
      <c r="O13" s="160" t="s">
        <v>141</v>
      </c>
      <c r="P13" s="491" t="s">
        <v>141</v>
      </c>
      <c r="Q13" s="160" t="s">
        <v>141</v>
      </c>
      <c r="R13" s="160" t="s">
        <v>141</v>
      </c>
    </row>
    <row r="14" spans="2:18" s="158" customFormat="1" ht="21.15" customHeight="1" x14ac:dyDescent="0.3">
      <c r="B14" s="480" t="s">
        <v>207</v>
      </c>
      <c r="C14" s="481" t="s">
        <v>141</v>
      </c>
      <c r="D14" s="492" t="s">
        <v>141</v>
      </c>
      <c r="E14" s="482">
        <v>30</v>
      </c>
      <c r="F14" s="486">
        <v>3.2000000000000001E-2</v>
      </c>
      <c r="G14" s="481" t="s">
        <v>141</v>
      </c>
      <c r="H14" s="492" t="s">
        <v>141</v>
      </c>
      <c r="I14" s="481" t="s">
        <v>141</v>
      </c>
      <c r="J14" s="487" t="s">
        <v>141</v>
      </c>
      <c r="K14" s="481" t="s">
        <v>141</v>
      </c>
      <c r="L14" s="492" t="s">
        <v>141</v>
      </c>
      <c r="M14" s="481" t="s">
        <v>141</v>
      </c>
      <c r="N14" s="487" t="s">
        <v>141</v>
      </c>
      <c r="O14" s="481" t="s">
        <v>141</v>
      </c>
      <c r="P14" s="492" t="s">
        <v>141</v>
      </c>
      <c r="Q14" s="481" t="s">
        <v>141</v>
      </c>
      <c r="R14" s="481" t="s">
        <v>141</v>
      </c>
    </row>
  </sheetData>
  <mergeCells count="11">
    <mergeCell ref="M9:N9"/>
    <mergeCell ref="O8:R8"/>
    <mergeCell ref="K8:N8"/>
    <mergeCell ref="Q9:R9"/>
    <mergeCell ref="C8:F8"/>
    <mergeCell ref="G8:J8"/>
    <mergeCell ref="C9:D9"/>
    <mergeCell ref="E9:F9"/>
    <mergeCell ref="G9:H9"/>
    <mergeCell ref="I9:J9"/>
    <mergeCell ref="K9:L9"/>
  </mergeCells>
  <pageMargins left="0.7" right="0.7" top="0.75" bottom="0.75" header="0.3" footer="0.3"/>
  <headerFooter scaleWithDoc="0"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showGridLines="0" rightToLeft="1" topLeftCell="A10" workbookViewId="0">
      <selection activeCell="J24" sqref="J24"/>
    </sheetView>
  </sheetViews>
  <sheetFormatPr defaultColWidth="9.109375" defaultRowHeight="14.4" x14ac:dyDescent="0.3"/>
  <cols>
    <col min="1" max="1" width="3.6640625" customWidth="1"/>
    <col min="2" max="2" width="24.33203125" style="131" customWidth="1"/>
    <col min="3" max="13" width="12.6640625" style="131" customWidth="1"/>
    <col min="14" max="14" width="19.44140625" style="131" customWidth="1"/>
    <col min="15" max="15" width="12.6640625" style="131" customWidth="1"/>
  </cols>
  <sheetData>
    <row r="1" spans="2:15" ht="15" customHeight="1" x14ac:dyDescent="0.3">
      <c r="B1" s="46"/>
      <c r="C1" s="46"/>
      <c r="D1" s="46"/>
      <c r="E1" s="46"/>
      <c r="F1" s="46"/>
      <c r="G1" s="46"/>
      <c r="H1" s="46"/>
      <c r="I1" s="46"/>
      <c r="J1" s="46"/>
      <c r="K1" s="46"/>
      <c r="L1"/>
      <c r="M1"/>
      <c r="N1"/>
      <c r="O1"/>
    </row>
    <row r="2" spans="2:15" ht="15" customHeight="1" x14ac:dyDescent="0.3">
      <c r="B2" s="46"/>
      <c r="C2" s="46"/>
      <c r="D2" s="46"/>
      <c r="E2" s="46"/>
      <c r="F2" s="46"/>
      <c r="G2" s="46"/>
      <c r="H2" s="46"/>
      <c r="I2" s="46"/>
      <c r="J2" s="46"/>
      <c r="K2" s="46"/>
      <c r="L2"/>
      <c r="M2"/>
      <c r="N2"/>
      <c r="O2"/>
    </row>
    <row r="3" spans="2:15" ht="15" customHeight="1" x14ac:dyDescent="0.3">
      <c r="B3" s="46"/>
      <c r="C3" s="46"/>
      <c r="D3" s="46"/>
      <c r="E3" s="46"/>
      <c r="F3" s="46"/>
      <c r="G3" s="46"/>
      <c r="H3" s="46"/>
      <c r="I3" s="46"/>
      <c r="J3" s="46"/>
      <c r="K3" s="46"/>
      <c r="L3"/>
      <c r="M3"/>
      <c r="N3"/>
      <c r="O3"/>
    </row>
    <row r="4" spans="2:15" ht="15" customHeight="1" x14ac:dyDescent="0.3">
      <c r="B4" s="46"/>
      <c r="C4" s="46"/>
      <c r="D4" s="46"/>
      <c r="E4" s="46"/>
      <c r="F4" s="46"/>
      <c r="G4" s="46"/>
      <c r="H4" s="46"/>
      <c r="I4" s="46"/>
      <c r="J4" s="46"/>
      <c r="K4" s="46"/>
      <c r="L4"/>
      <c r="M4"/>
      <c r="N4" s="18"/>
      <c r="O4" s="18"/>
    </row>
    <row r="5" spans="2:15" ht="24.9" customHeight="1" thickBot="1" x14ac:dyDescent="0.35">
      <c r="B5" s="47" t="s">
        <v>260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2:15" ht="15" customHeight="1" thickTop="1" x14ac:dyDescent="0.3">
      <c r="B6" s="49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2:15" ht="21.15" customHeight="1" x14ac:dyDescent="0.3">
      <c r="B7" s="512" t="s">
        <v>256</v>
      </c>
      <c r="C7" s="510"/>
      <c r="D7" s="137"/>
    </row>
    <row r="8" spans="2:15" ht="21.15" customHeight="1" x14ac:dyDescent="0.3">
      <c r="B8" s="511">
        <v>2021</v>
      </c>
      <c r="C8" s="876">
        <v>237</v>
      </c>
      <c r="D8" s="876"/>
    </row>
    <row r="9" spans="2:15" ht="21.15" customHeight="1" x14ac:dyDescent="0.3">
      <c r="B9" s="513">
        <v>2022</v>
      </c>
      <c r="C9" s="877">
        <v>437</v>
      </c>
      <c r="D9" s="877"/>
    </row>
    <row r="10" spans="2:15" ht="21.15" customHeight="1" x14ac:dyDescent="0.3"/>
    <row r="11" spans="2:15" ht="21.15" customHeight="1" x14ac:dyDescent="0.3">
      <c r="B11" s="79" t="s">
        <v>259</v>
      </c>
      <c r="C11" s="79"/>
      <c r="D11" s="79"/>
      <c r="E11" s="79"/>
      <c r="I11" s="79" t="s">
        <v>210</v>
      </c>
      <c r="J11" s="79"/>
      <c r="K11" s="79"/>
      <c r="L11" s="79"/>
      <c r="M11" s="79"/>
    </row>
    <row r="12" spans="2:15" ht="55.5" customHeight="1" x14ac:dyDescent="0.3">
      <c r="B12" s="496" t="s">
        <v>71</v>
      </c>
      <c r="C12" s="496" t="s">
        <v>215</v>
      </c>
      <c r="D12" s="496" t="s">
        <v>72</v>
      </c>
      <c r="E12" s="496" t="s">
        <v>73</v>
      </c>
      <c r="F12" s="261" t="s">
        <v>5</v>
      </c>
      <c r="G12" s="205"/>
      <c r="H12" s="205"/>
      <c r="I12" s="496" t="s">
        <v>71</v>
      </c>
      <c r="J12" s="496" t="s">
        <v>83</v>
      </c>
      <c r="K12" s="496" t="s">
        <v>84</v>
      </c>
      <c r="L12" s="496" t="s">
        <v>85</v>
      </c>
      <c r="M12" s="496" t="s">
        <v>214</v>
      </c>
      <c r="N12" s="496"/>
      <c r="O12" s="51" t="s">
        <v>5</v>
      </c>
    </row>
    <row r="13" spans="2:15" ht="21.15" customHeight="1" x14ac:dyDescent="0.3">
      <c r="B13" s="504" t="s">
        <v>74</v>
      </c>
      <c r="C13" s="505" t="s">
        <v>75</v>
      </c>
      <c r="D13" s="505" t="s">
        <v>76</v>
      </c>
      <c r="E13" s="505" t="s">
        <v>77</v>
      </c>
      <c r="F13" s="727" t="s">
        <v>258</v>
      </c>
      <c r="G13" s="205"/>
      <c r="H13" s="205"/>
      <c r="I13" s="504" t="s">
        <v>74</v>
      </c>
      <c r="J13" s="505" t="s">
        <v>86</v>
      </c>
      <c r="K13" s="505" t="s">
        <v>87</v>
      </c>
      <c r="L13" s="505" t="s">
        <v>88</v>
      </c>
      <c r="M13" s="505" t="s">
        <v>89</v>
      </c>
      <c r="N13" s="505"/>
      <c r="O13" s="727" t="s">
        <v>258</v>
      </c>
    </row>
    <row r="14" spans="2:15" ht="21.15" customHeight="1" x14ac:dyDescent="0.3">
      <c r="B14" s="506" t="s">
        <v>69</v>
      </c>
      <c r="C14" s="507" t="s">
        <v>78</v>
      </c>
      <c r="D14" s="507" t="s">
        <v>79</v>
      </c>
      <c r="E14" s="507" t="s">
        <v>80</v>
      </c>
      <c r="F14" s="727"/>
      <c r="G14" s="205"/>
      <c r="H14" s="205"/>
      <c r="I14" s="506" t="s">
        <v>69</v>
      </c>
      <c r="J14" s="507" t="s">
        <v>90</v>
      </c>
      <c r="K14" s="507" t="s">
        <v>91</v>
      </c>
      <c r="L14" s="507" t="s">
        <v>92</v>
      </c>
      <c r="M14" s="507" t="s">
        <v>93</v>
      </c>
      <c r="N14" s="505"/>
      <c r="O14" s="727"/>
    </row>
    <row r="15" spans="2:15" ht="21.15" customHeight="1" x14ac:dyDescent="0.3">
      <c r="B15" s="508" t="s">
        <v>70</v>
      </c>
      <c r="C15" s="509" t="s">
        <v>81</v>
      </c>
      <c r="D15" s="509" t="s">
        <v>82</v>
      </c>
      <c r="E15" s="509" t="s">
        <v>77</v>
      </c>
      <c r="F15" s="727"/>
      <c r="G15" s="205"/>
      <c r="H15" s="205"/>
      <c r="I15" s="508" t="s">
        <v>70</v>
      </c>
      <c r="J15" s="509" t="s">
        <v>94</v>
      </c>
      <c r="K15" s="509" t="s">
        <v>95</v>
      </c>
      <c r="L15" s="509" t="s">
        <v>96</v>
      </c>
      <c r="M15" s="509" t="s">
        <v>97</v>
      </c>
      <c r="N15" s="509"/>
      <c r="O15" s="727"/>
    </row>
    <row r="16" spans="2:15" ht="21.15" customHeight="1" x14ac:dyDescent="0.3"/>
    <row r="17" spans="2:15" ht="18.75" customHeight="1" x14ac:dyDescent="0.3">
      <c r="B17" s="79" t="s">
        <v>257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/>
      <c r="O17"/>
    </row>
    <row r="18" spans="2:15" ht="30.15" customHeight="1" x14ac:dyDescent="0.3">
      <c r="B18" s="153"/>
      <c r="C18" s="776" t="s">
        <v>0</v>
      </c>
      <c r="D18" s="780"/>
      <c r="E18" s="781" t="s">
        <v>169</v>
      </c>
      <c r="F18" s="776"/>
      <c r="G18" s="780"/>
      <c r="H18" s="781" t="s">
        <v>38</v>
      </c>
      <c r="I18" s="776"/>
      <c r="J18" s="780"/>
      <c r="K18" s="781" t="s">
        <v>213</v>
      </c>
      <c r="L18" s="776"/>
      <c r="M18" s="780"/>
      <c r="N18" s="71" t="s">
        <v>4</v>
      </c>
      <c r="O18" s="51" t="s">
        <v>5</v>
      </c>
    </row>
    <row r="19" spans="2:15" ht="30.15" customHeight="1" x14ac:dyDescent="0.3">
      <c r="B19" s="514"/>
      <c r="C19" s="514">
        <v>2021</v>
      </c>
      <c r="D19" s="531">
        <v>2022</v>
      </c>
      <c r="E19" s="514">
        <v>2020</v>
      </c>
      <c r="F19" s="514">
        <v>2021</v>
      </c>
      <c r="G19" s="531">
        <v>2022</v>
      </c>
      <c r="H19" s="514">
        <v>2020</v>
      </c>
      <c r="I19" s="514">
        <v>2021</v>
      </c>
      <c r="J19" s="531">
        <v>2022</v>
      </c>
      <c r="K19" s="514">
        <v>2020</v>
      </c>
      <c r="L19" s="514">
        <v>2021</v>
      </c>
      <c r="M19" s="538" t="s">
        <v>70</v>
      </c>
      <c r="N19" s="515"/>
      <c r="O19" s="727" t="s">
        <v>258</v>
      </c>
    </row>
    <row r="20" spans="2:15" ht="30.15" customHeight="1" x14ac:dyDescent="0.3">
      <c r="B20" s="516" t="s">
        <v>170</v>
      </c>
      <c r="C20" s="517">
        <v>229</v>
      </c>
      <c r="D20" s="532">
        <v>186</v>
      </c>
      <c r="E20" s="517">
        <f>21+11</f>
        <v>32</v>
      </c>
      <c r="F20" s="517">
        <f>16+9</f>
        <v>25</v>
      </c>
      <c r="G20" s="532">
        <f>16+28</f>
        <v>44</v>
      </c>
      <c r="H20" s="193">
        <v>48</v>
      </c>
      <c r="I20" s="518" t="s">
        <v>108</v>
      </c>
      <c r="J20" s="537" t="s">
        <v>109</v>
      </c>
      <c r="K20" s="519">
        <v>30</v>
      </c>
      <c r="L20" s="519">
        <v>26</v>
      </c>
      <c r="M20" s="539">
        <v>23</v>
      </c>
      <c r="N20" s="519" t="s">
        <v>277</v>
      </c>
      <c r="O20" s="727"/>
    </row>
    <row r="21" spans="2:15" ht="30.15" customHeight="1" x14ac:dyDescent="0.3">
      <c r="B21" s="520" t="s">
        <v>171</v>
      </c>
      <c r="C21" s="521">
        <v>74</v>
      </c>
      <c r="D21" s="340">
        <v>51</v>
      </c>
      <c r="E21" s="197">
        <v>11</v>
      </c>
      <c r="F21" s="522" t="s">
        <v>101</v>
      </c>
      <c r="G21" s="535" t="s">
        <v>102</v>
      </c>
      <c r="H21" s="197">
        <v>23</v>
      </c>
      <c r="I21" s="522" t="s">
        <v>110</v>
      </c>
      <c r="J21" s="535" t="s">
        <v>110</v>
      </c>
      <c r="K21" s="521">
        <v>5</v>
      </c>
      <c r="L21" s="521">
        <v>12</v>
      </c>
      <c r="M21" s="535" t="s">
        <v>98</v>
      </c>
      <c r="N21" s="523" t="s">
        <v>278</v>
      </c>
      <c r="O21" s="727"/>
    </row>
    <row r="22" spans="2:15" ht="30.15" customHeight="1" x14ac:dyDescent="0.3">
      <c r="B22" s="520" t="s">
        <v>392</v>
      </c>
      <c r="C22" s="524">
        <v>5049</v>
      </c>
      <c r="D22" s="533">
        <v>4913</v>
      </c>
      <c r="E22" s="197">
        <v>460</v>
      </c>
      <c r="F22" s="522" t="s">
        <v>103</v>
      </c>
      <c r="G22" s="535" t="s">
        <v>104</v>
      </c>
      <c r="H22" s="197">
        <v>604</v>
      </c>
      <c r="I22" s="522" t="s">
        <v>111</v>
      </c>
      <c r="J22" s="535" t="s">
        <v>112</v>
      </c>
      <c r="K22" s="521">
        <v>81</v>
      </c>
      <c r="L22" s="521">
        <v>456</v>
      </c>
      <c r="M22" s="535" t="s">
        <v>99</v>
      </c>
      <c r="N22" s="522"/>
      <c r="O22" s="727"/>
    </row>
    <row r="23" spans="2:15" ht="30.15" customHeight="1" x14ac:dyDescent="0.3">
      <c r="B23" s="520" t="s">
        <v>211</v>
      </c>
      <c r="C23" s="524">
        <v>1826</v>
      </c>
      <c r="D23" s="533">
        <v>1716</v>
      </c>
      <c r="E23" s="197">
        <v>0</v>
      </c>
      <c r="F23" s="522" t="s">
        <v>105</v>
      </c>
      <c r="G23" s="535" t="s">
        <v>104</v>
      </c>
      <c r="H23" s="160" t="s">
        <v>35</v>
      </c>
      <c r="I23" s="522" t="s">
        <v>113</v>
      </c>
      <c r="J23" s="535" t="s">
        <v>114</v>
      </c>
      <c r="K23" s="525">
        <v>7391</v>
      </c>
      <c r="L23" s="524">
        <v>7375.1523529411716</v>
      </c>
      <c r="M23" s="540">
        <v>7368</v>
      </c>
      <c r="N23" s="524"/>
      <c r="O23" s="727"/>
    </row>
    <row r="24" spans="2:15" ht="30.15" customHeight="1" x14ac:dyDescent="0.3">
      <c r="B24" s="526" t="s">
        <v>212</v>
      </c>
      <c r="C24" s="527">
        <v>1.2999999999999999E-3</v>
      </c>
      <c r="D24" s="534">
        <v>1.1999999999999999E-3</v>
      </c>
      <c r="E24" s="200">
        <v>0</v>
      </c>
      <c r="F24" s="528" t="s">
        <v>106</v>
      </c>
      <c r="G24" s="536" t="s">
        <v>107</v>
      </c>
      <c r="H24" s="529">
        <v>3.1685892107626436E-2</v>
      </c>
      <c r="I24" s="528" t="s">
        <v>115</v>
      </c>
      <c r="J24" s="536" t="s">
        <v>116</v>
      </c>
      <c r="K24" s="527">
        <v>2.1100000000000001E-2</v>
      </c>
      <c r="L24" s="527">
        <v>2.3699999999999999E-2</v>
      </c>
      <c r="M24" s="536" t="s">
        <v>100</v>
      </c>
      <c r="N24" s="530"/>
      <c r="O24" s="727"/>
    </row>
    <row r="26" spans="2:15" x14ac:dyDescent="0.3">
      <c r="D26" s="494"/>
    </row>
    <row r="27" spans="2:15" x14ac:dyDescent="0.3">
      <c r="C27" s="495"/>
      <c r="D27" s="495"/>
    </row>
  </sheetData>
  <mergeCells count="9">
    <mergeCell ref="C8:D8"/>
    <mergeCell ref="C9:D9"/>
    <mergeCell ref="O19:O24"/>
    <mergeCell ref="C18:D18"/>
    <mergeCell ref="E18:G18"/>
    <mergeCell ref="H18:J18"/>
    <mergeCell ref="F13:F15"/>
    <mergeCell ref="O13:O15"/>
    <mergeCell ref="K18:M18"/>
  </mergeCells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50"/>
  <sheetViews>
    <sheetView showGridLines="0" rightToLeft="1" topLeftCell="A31" workbookViewId="0">
      <selection activeCell="K52" sqref="K52"/>
    </sheetView>
  </sheetViews>
  <sheetFormatPr defaultColWidth="9.109375" defaultRowHeight="14.4" x14ac:dyDescent="0.3"/>
  <cols>
    <col min="1" max="1" width="3.6640625" customWidth="1"/>
    <col min="2" max="2" width="24.5546875" style="158" customWidth="1"/>
    <col min="3" max="15" width="10.6640625" style="158" customWidth="1"/>
  </cols>
  <sheetData>
    <row r="1" spans="2:15" ht="15" customHeight="1" x14ac:dyDescent="0.3">
      <c r="B1" s="46"/>
      <c r="C1" s="46"/>
      <c r="D1" s="46"/>
      <c r="E1" s="46"/>
      <c r="F1" s="46"/>
      <c r="G1" s="46"/>
      <c r="H1" s="46"/>
      <c r="I1" s="46"/>
      <c r="J1" s="46"/>
      <c r="K1" s="46"/>
      <c r="L1"/>
      <c r="M1"/>
      <c r="N1"/>
      <c r="O1"/>
    </row>
    <row r="2" spans="2:15" ht="15" customHeight="1" x14ac:dyDescent="0.3">
      <c r="B2" s="46"/>
      <c r="C2" s="46"/>
      <c r="D2" s="46"/>
      <c r="E2" s="46"/>
      <c r="F2" s="46"/>
      <c r="G2" s="46"/>
      <c r="H2" s="46"/>
      <c r="I2" s="46"/>
      <c r="J2" s="46"/>
      <c r="K2" s="46"/>
      <c r="L2"/>
      <c r="M2"/>
      <c r="N2"/>
      <c r="O2"/>
    </row>
    <row r="3" spans="2:15" ht="15" customHeight="1" x14ac:dyDescent="0.3">
      <c r="B3" s="46"/>
      <c r="C3" s="46"/>
      <c r="D3" s="46"/>
      <c r="E3" s="46"/>
      <c r="F3" s="46"/>
      <c r="G3" s="46"/>
      <c r="H3" s="46"/>
      <c r="I3" s="46"/>
      <c r="J3" s="46"/>
      <c r="K3" s="46"/>
      <c r="L3"/>
      <c r="M3"/>
      <c r="N3"/>
      <c r="O3"/>
    </row>
    <row r="4" spans="2:15" ht="15" customHeight="1" x14ac:dyDescent="0.3">
      <c r="B4" s="46"/>
      <c r="C4" s="46"/>
      <c r="D4" s="46"/>
      <c r="E4" s="46"/>
      <c r="F4" s="46"/>
      <c r="G4" s="46"/>
      <c r="H4" s="46"/>
      <c r="I4" s="46"/>
      <c r="J4" s="46"/>
      <c r="K4" s="46"/>
      <c r="L4"/>
      <c r="M4"/>
      <c r="N4" s="18"/>
      <c r="O4" s="18"/>
    </row>
    <row r="5" spans="2:15" ht="24.9" customHeight="1" thickBot="1" x14ac:dyDescent="0.35">
      <c r="B5" s="47" t="s">
        <v>261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2:15" ht="15" customHeight="1" thickTop="1" x14ac:dyDescent="0.3">
      <c r="B6" s="49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2:15" ht="24.9" customHeight="1" x14ac:dyDescent="0.3">
      <c r="B7" s="79" t="s">
        <v>272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</row>
    <row r="8" spans="2:15" ht="21.15" customHeight="1" x14ac:dyDescent="0.3">
      <c r="B8" s="228"/>
      <c r="C8" s="696">
        <v>2020</v>
      </c>
      <c r="D8" s="696"/>
      <c r="E8" s="696"/>
      <c r="F8" s="701"/>
      <c r="G8" s="697">
        <v>2021</v>
      </c>
      <c r="H8" s="696"/>
      <c r="I8" s="696"/>
      <c r="J8" s="701"/>
      <c r="K8" s="697">
        <v>2022</v>
      </c>
      <c r="L8" s="696"/>
      <c r="M8" s="696"/>
      <c r="N8" s="696"/>
      <c r="O8" s="853" t="s">
        <v>5</v>
      </c>
    </row>
    <row r="9" spans="2:15" ht="30.15" customHeight="1" x14ac:dyDescent="0.3">
      <c r="B9" s="353"/>
      <c r="C9" s="134" t="s">
        <v>0</v>
      </c>
      <c r="D9" s="134" t="s">
        <v>38</v>
      </c>
      <c r="E9" s="134" t="s">
        <v>2</v>
      </c>
      <c r="F9" s="546" t="s">
        <v>207</v>
      </c>
      <c r="G9" s="134" t="s">
        <v>0</v>
      </c>
      <c r="H9" s="134" t="s">
        <v>38</v>
      </c>
      <c r="I9" s="134" t="s">
        <v>2</v>
      </c>
      <c r="J9" s="546" t="s">
        <v>207</v>
      </c>
      <c r="K9" s="134" t="s">
        <v>0</v>
      </c>
      <c r="L9" s="134" t="s">
        <v>38</v>
      </c>
      <c r="M9" s="134" t="s">
        <v>2</v>
      </c>
      <c r="N9" s="541" t="s">
        <v>207</v>
      </c>
      <c r="O9" s="853"/>
    </row>
    <row r="10" spans="2:15" ht="39.9" customHeight="1" x14ac:dyDescent="0.3">
      <c r="B10" s="543" t="s">
        <v>208</v>
      </c>
      <c r="C10" s="176" t="s">
        <v>141</v>
      </c>
      <c r="D10" s="438">
        <v>548</v>
      </c>
      <c r="E10" s="438">
        <v>27</v>
      </c>
      <c r="F10" s="547">
        <v>1074</v>
      </c>
      <c r="G10" s="457">
        <v>5556</v>
      </c>
      <c r="H10" s="457">
        <v>1123</v>
      </c>
      <c r="I10" s="438">
        <v>102</v>
      </c>
      <c r="J10" s="547">
        <v>693</v>
      </c>
      <c r="K10" s="438">
        <f>3641+1969</f>
        <v>5610</v>
      </c>
      <c r="L10" s="683">
        <v>1115</v>
      </c>
      <c r="M10" s="438">
        <v>127</v>
      </c>
      <c r="N10" s="438">
        <v>950</v>
      </c>
      <c r="O10" s="878" t="s">
        <v>40</v>
      </c>
    </row>
    <row r="11" spans="2:15" ht="39.75" customHeight="1" x14ac:dyDescent="0.3">
      <c r="B11" s="544" t="s">
        <v>41</v>
      </c>
      <c r="C11" s="181" t="s">
        <v>141</v>
      </c>
      <c r="D11" s="655">
        <v>4.05</v>
      </c>
      <c r="E11" s="440">
        <v>5.5</v>
      </c>
      <c r="F11" s="548">
        <v>13</v>
      </c>
      <c r="G11" s="545" t="s">
        <v>130</v>
      </c>
      <c r="H11" s="655">
        <v>6.9279437609841832</v>
      </c>
      <c r="I11" s="440">
        <v>7</v>
      </c>
      <c r="J11" s="548">
        <v>15</v>
      </c>
      <c r="K11" s="545" t="s">
        <v>177</v>
      </c>
      <c r="L11" s="655">
        <v>5.5013452914798204</v>
      </c>
      <c r="M11" s="440">
        <v>7</v>
      </c>
      <c r="N11" s="440">
        <v>20.100000000000001</v>
      </c>
      <c r="O11" s="878"/>
    </row>
    <row r="12" spans="2:15" ht="21.15" customHeight="1" x14ac:dyDescent="0.3"/>
    <row r="13" spans="2:15" ht="24.9" customHeight="1" x14ac:dyDescent="0.3">
      <c r="B13" s="79" t="s">
        <v>262</v>
      </c>
      <c r="C13" s="79"/>
      <c r="D13" s="79"/>
      <c r="E13" s="79"/>
      <c r="F13" s="79"/>
    </row>
    <row r="14" spans="2:15" ht="30.15" customHeight="1" x14ac:dyDescent="0.3">
      <c r="B14" s="8" t="s">
        <v>132</v>
      </c>
      <c r="C14" s="549">
        <v>2021</v>
      </c>
      <c r="D14" s="549">
        <v>2022</v>
      </c>
      <c r="E14" s="553" t="s">
        <v>5</v>
      </c>
      <c r="F14" s="79"/>
    </row>
    <row r="15" spans="2:15" ht="124.2" x14ac:dyDescent="0.3">
      <c r="B15" s="555" t="s">
        <v>209</v>
      </c>
      <c r="C15" s="552" t="s">
        <v>131</v>
      </c>
      <c r="D15" s="552" t="s">
        <v>168</v>
      </c>
      <c r="E15" s="554" t="s">
        <v>42</v>
      </c>
      <c r="F15" s="551"/>
    </row>
    <row r="16" spans="2:15" ht="21.15" customHeight="1" x14ac:dyDescent="0.3"/>
    <row r="17" spans="2:10" ht="24.9" customHeight="1" x14ac:dyDescent="0.3">
      <c r="B17" s="79" t="s">
        <v>266</v>
      </c>
      <c r="C17" s="79"/>
      <c r="D17" s="79"/>
      <c r="E17" s="79"/>
    </row>
    <row r="18" spans="2:10" ht="21.15" customHeight="1" x14ac:dyDescent="0.3">
      <c r="B18" s="8" t="s">
        <v>164</v>
      </c>
      <c r="C18" s="2" t="s">
        <v>165</v>
      </c>
      <c r="D18" s="2" t="s">
        <v>166</v>
      </c>
      <c r="E18" s="2" t="s">
        <v>167</v>
      </c>
    </row>
    <row r="19" spans="2:10" ht="21.15" customHeight="1" x14ac:dyDescent="0.3">
      <c r="B19" s="499" t="s">
        <v>149</v>
      </c>
      <c r="C19" s="500" t="s">
        <v>150</v>
      </c>
      <c r="D19" s="500" t="s">
        <v>151</v>
      </c>
      <c r="E19" s="500" t="s">
        <v>151</v>
      </c>
    </row>
    <row r="20" spans="2:10" ht="21.15" customHeight="1" x14ac:dyDescent="0.3">
      <c r="B20" s="501" t="s">
        <v>152</v>
      </c>
      <c r="C20" s="502" t="s">
        <v>153</v>
      </c>
      <c r="D20" s="502" t="s">
        <v>154</v>
      </c>
      <c r="E20" s="502" t="s">
        <v>155</v>
      </c>
    </row>
    <row r="21" spans="2:10" ht="21.15" customHeight="1" x14ac:dyDescent="0.3">
      <c r="B21" s="501" t="s">
        <v>156</v>
      </c>
      <c r="C21" s="502" t="s">
        <v>150</v>
      </c>
      <c r="D21" s="502" t="s">
        <v>157</v>
      </c>
      <c r="E21" s="502" t="s">
        <v>158</v>
      </c>
    </row>
    <row r="22" spans="2:10" ht="21.15" customHeight="1" x14ac:dyDescent="0.3">
      <c r="B22" s="501" t="s">
        <v>159</v>
      </c>
      <c r="C22" s="502" t="s">
        <v>153</v>
      </c>
      <c r="D22" s="502" t="s">
        <v>160</v>
      </c>
      <c r="E22" s="502" t="s">
        <v>161</v>
      </c>
    </row>
    <row r="23" spans="2:10" ht="21.15" customHeight="1" x14ac:dyDescent="0.3">
      <c r="B23" s="880" t="s">
        <v>162</v>
      </c>
      <c r="C23" s="880"/>
      <c r="D23" s="880"/>
      <c r="E23" s="503" t="s">
        <v>163</v>
      </c>
    </row>
    <row r="24" spans="2:10" ht="21.15" customHeight="1" x14ac:dyDescent="0.3">
      <c r="B24" s="497"/>
      <c r="C24" s="497"/>
      <c r="D24" s="497"/>
      <c r="E24" s="498"/>
    </row>
    <row r="25" spans="2:10" ht="24.9" customHeight="1" x14ac:dyDescent="0.3">
      <c r="B25" s="79" t="s">
        <v>263</v>
      </c>
    </row>
    <row r="26" spans="2:10" ht="21.15" customHeight="1" x14ac:dyDescent="0.3">
      <c r="B26" s="228"/>
      <c r="C26" s="572"/>
      <c r="D26" s="740">
        <v>2020</v>
      </c>
      <c r="E26" s="741"/>
      <c r="F26" s="740">
        <v>2021</v>
      </c>
      <c r="G26" s="740"/>
      <c r="H26" s="742">
        <v>2022</v>
      </c>
      <c r="I26" s="740"/>
      <c r="J26" s="887" t="s">
        <v>5</v>
      </c>
    </row>
    <row r="27" spans="2:10" ht="21.15" customHeight="1" x14ac:dyDescent="0.3">
      <c r="B27" s="354"/>
      <c r="C27" s="355"/>
      <c r="D27" s="324" t="s">
        <v>7</v>
      </c>
      <c r="E27" s="566" t="s">
        <v>6</v>
      </c>
      <c r="F27" s="324" t="s">
        <v>7</v>
      </c>
      <c r="G27" s="566" t="s">
        <v>6</v>
      </c>
      <c r="H27" s="324" t="s">
        <v>7</v>
      </c>
      <c r="I27" s="324" t="s">
        <v>6</v>
      </c>
      <c r="J27" s="887"/>
    </row>
    <row r="28" spans="2:10" ht="21.15" customHeight="1" x14ac:dyDescent="0.3">
      <c r="B28" s="881" t="s">
        <v>209</v>
      </c>
      <c r="C28" s="573" t="s">
        <v>10</v>
      </c>
      <c r="D28" s="557">
        <v>0.59</v>
      </c>
      <c r="E28" s="567">
        <v>0.56999999999999995</v>
      </c>
      <c r="F28" s="557">
        <v>0.87</v>
      </c>
      <c r="G28" s="567">
        <v>0.85</v>
      </c>
      <c r="H28" s="557">
        <v>0.78</v>
      </c>
      <c r="I28" s="557">
        <v>0.74</v>
      </c>
      <c r="J28" s="879" t="s">
        <v>42</v>
      </c>
    </row>
    <row r="29" spans="2:10" ht="21.15" customHeight="1" x14ac:dyDescent="0.3">
      <c r="B29" s="882"/>
      <c r="C29" s="574" t="s">
        <v>11</v>
      </c>
      <c r="D29" s="558">
        <v>0.92</v>
      </c>
      <c r="E29" s="564">
        <v>0.79</v>
      </c>
      <c r="F29" s="558">
        <v>0.79</v>
      </c>
      <c r="G29" s="564">
        <v>0.77</v>
      </c>
      <c r="H29" s="558">
        <v>0.85</v>
      </c>
      <c r="I29" s="558">
        <v>0.79</v>
      </c>
      <c r="J29" s="879"/>
    </row>
    <row r="30" spans="2:10" ht="21.15" customHeight="1" x14ac:dyDescent="0.3">
      <c r="B30" s="882"/>
      <c r="C30" s="574" t="s">
        <v>43</v>
      </c>
      <c r="D30" s="558">
        <v>0.86</v>
      </c>
      <c r="E30" s="564">
        <v>0.75</v>
      </c>
      <c r="F30" s="558">
        <v>0.81</v>
      </c>
      <c r="G30" s="564">
        <v>0.78</v>
      </c>
      <c r="H30" s="558">
        <v>0.84</v>
      </c>
      <c r="I30" s="558">
        <v>0.78</v>
      </c>
      <c r="J30" s="879"/>
    </row>
    <row r="31" spans="2:10" ht="21.15" customHeight="1" x14ac:dyDescent="0.3">
      <c r="B31" s="882"/>
      <c r="C31" s="574" t="s">
        <v>44</v>
      </c>
      <c r="D31" s="558">
        <v>0.89</v>
      </c>
      <c r="E31" s="564">
        <v>0.72</v>
      </c>
      <c r="F31" s="558">
        <v>0.74</v>
      </c>
      <c r="G31" s="564">
        <v>0.69</v>
      </c>
      <c r="H31" s="558">
        <v>0.81</v>
      </c>
      <c r="I31" s="558">
        <v>0.72</v>
      </c>
      <c r="J31" s="879"/>
    </row>
    <row r="32" spans="2:10" ht="21.15" customHeight="1" x14ac:dyDescent="0.3">
      <c r="B32" s="883"/>
      <c r="C32" s="575" t="s">
        <v>45</v>
      </c>
      <c r="D32" s="559">
        <v>0.81</v>
      </c>
      <c r="E32" s="565">
        <v>0.8</v>
      </c>
      <c r="F32" s="559">
        <v>0.93</v>
      </c>
      <c r="G32" s="565">
        <v>0.9</v>
      </c>
      <c r="H32" s="559">
        <v>0.9</v>
      </c>
      <c r="I32" s="559">
        <v>0.88</v>
      </c>
      <c r="J32" s="879"/>
    </row>
    <row r="33" spans="2:10" ht="21.15" customHeight="1" x14ac:dyDescent="0.3">
      <c r="B33" s="450"/>
      <c r="C33" s="542"/>
      <c r="D33" s="556"/>
      <c r="E33" s="556"/>
      <c r="F33" s="556"/>
      <c r="G33" s="556"/>
      <c r="H33" s="556"/>
      <c r="I33" s="556"/>
      <c r="J33" s="550"/>
    </row>
    <row r="34" spans="2:10" ht="24.9" customHeight="1" x14ac:dyDescent="0.3">
      <c r="B34" s="79" t="s">
        <v>264</v>
      </c>
    </row>
    <row r="35" spans="2:10" ht="21.15" customHeight="1" x14ac:dyDescent="0.3">
      <c r="B35" s="228"/>
      <c r="C35" s="572"/>
      <c r="D35" s="740">
        <v>2020</v>
      </c>
      <c r="E35" s="741"/>
      <c r="F35" s="742">
        <v>2021</v>
      </c>
      <c r="G35" s="741"/>
      <c r="H35" s="740">
        <v>2022</v>
      </c>
      <c r="I35" s="740"/>
      <c r="J35" s="887" t="s">
        <v>5</v>
      </c>
    </row>
    <row r="36" spans="2:10" ht="21.15" customHeight="1" x14ac:dyDescent="0.3">
      <c r="B36" s="354"/>
      <c r="C36" s="355"/>
      <c r="D36" s="324" t="s">
        <v>7</v>
      </c>
      <c r="E36" s="566" t="s">
        <v>6</v>
      </c>
      <c r="F36" s="324" t="s">
        <v>7</v>
      </c>
      <c r="G36" s="566" t="s">
        <v>6</v>
      </c>
      <c r="H36" s="324" t="s">
        <v>7</v>
      </c>
      <c r="I36" s="324" t="s">
        <v>6</v>
      </c>
      <c r="J36" s="887"/>
    </row>
    <row r="37" spans="2:10" ht="21.15" customHeight="1" x14ac:dyDescent="0.3">
      <c r="B37" s="881" t="s">
        <v>209</v>
      </c>
      <c r="C37" s="573" t="s">
        <v>10</v>
      </c>
      <c r="D37" s="560">
        <v>0.83</v>
      </c>
      <c r="E37" s="568">
        <v>0.8</v>
      </c>
      <c r="F37" s="561">
        <v>0.83</v>
      </c>
      <c r="G37" s="570">
        <v>0.91</v>
      </c>
      <c r="H37" s="560">
        <v>0.84</v>
      </c>
      <c r="I37" s="560">
        <v>0.82</v>
      </c>
      <c r="J37" s="879" t="s">
        <v>42</v>
      </c>
    </row>
    <row r="38" spans="2:10" ht="21.15" customHeight="1" x14ac:dyDescent="0.3">
      <c r="B38" s="882"/>
      <c r="C38" s="574" t="s">
        <v>11</v>
      </c>
      <c r="D38" s="562">
        <v>0.91</v>
      </c>
      <c r="E38" s="569">
        <v>0.95</v>
      </c>
      <c r="F38" s="563">
        <v>0.94</v>
      </c>
      <c r="G38" s="571">
        <v>0.91</v>
      </c>
      <c r="H38" s="562">
        <v>0.93</v>
      </c>
      <c r="I38" s="562">
        <v>0.84</v>
      </c>
      <c r="J38" s="879"/>
    </row>
    <row r="39" spans="2:10" ht="21.15" customHeight="1" x14ac:dyDescent="0.3">
      <c r="B39" s="882"/>
      <c r="C39" s="574" t="s">
        <v>43</v>
      </c>
      <c r="D39" s="558" t="s">
        <v>141</v>
      </c>
      <c r="E39" s="564" t="s">
        <v>141</v>
      </c>
      <c r="F39" s="558" t="s">
        <v>141</v>
      </c>
      <c r="G39" s="564" t="s">
        <v>141</v>
      </c>
      <c r="H39" s="558" t="s">
        <v>141</v>
      </c>
      <c r="I39" s="558" t="s">
        <v>141</v>
      </c>
      <c r="J39" s="879"/>
    </row>
    <row r="40" spans="2:10" ht="21.15" customHeight="1" x14ac:dyDescent="0.3">
      <c r="B40" s="882"/>
      <c r="C40" s="574" t="s">
        <v>44</v>
      </c>
      <c r="D40" s="558" t="s">
        <v>141</v>
      </c>
      <c r="E40" s="564" t="s">
        <v>141</v>
      </c>
      <c r="F40" s="558" t="s">
        <v>141</v>
      </c>
      <c r="G40" s="564" t="s">
        <v>141</v>
      </c>
      <c r="H40" s="558" t="s">
        <v>141</v>
      </c>
      <c r="I40" s="558" t="s">
        <v>141</v>
      </c>
      <c r="J40" s="879"/>
    </row>
    <row r="41" spans="2:10" ht="21.15" customHeight="1" x14ac:dyDescent="0.3">
      <c r="B41" s="883"/>
      <c r="C41" s="575" t="s">
        <v>45</v>
      </c>
      <c r="D41" s="559" t="s">
        <v>141</v>
      </c>
      <c r="E41" s="565" t="s">
        <v>141</v>
      </c>
      <c r="F41" s="559" t="s">
        <v>141</v>
      </c>
      <c r="G41" s="565" t="s">
        <v>141</v>
      </c>
      <c r="H41" s="559" t="s">
        <v>141</v>
      </c>
      <c r="I41" s="559" t="s">
        <v>141</v>
      </c>
      <c r="J41" s="879"/>
    </row>
    <row r="42" spans="2:10" ht="21.15" customHeight="1" x14ac:dyDescent="0.3">
      <c r="B42" s="450"/>
      <c r="C42" s="542"/>
      <c r="D42" s="556"/>
      <c r="E42" s="556"/>
      <c r="F42" s="556"/>
      <c r="G42" s="556"/>
      <c r="H42" s="556"/>
      <c r="I42" s="556"/>
      <c r="J42" s="550"/>
    </row>
    <row r="43" spans="2:10" ht="24.9" customHeight="1" x14ac:dyDescent="0.3">
      <c r="B43" s="79" t="s">
        <v>265</v>
      </c>
    </row>
    <row r="44" spans="2:10" ht="21.15" customHeight="1" x14ac:dyDescent="0.3">
      <c r="B44" s="228"/>
      <c r="C44" s="572"/>
      <c r="D44" s="740">
        <v>2021</v>
      </c>
      <c r="E44" s="740"/>
      <c r="F44" s="742">
        <v>2022</v>
      </c>
      <c r="G44" s="740"/>
      <c r="H44" s="887" t="s">
        <v>5</v>
      </c>
    </row>
    <row r="45" spans="2:10" ht="21.15" customHeight="1" x14ac:dyDescent="0.3">
      <c r="B45" s="354"/>
      <c r="C45" s="355"/>
      <c r="D45" s="324" t="s">
        <v>7</v>
      </c>
      <c r="E45" s="566" t="s">
        <v>6</v>
      </c>
      <c r="F45" s="324" t="s">
        <v>7</v>
      </c>
      <c r="G45" s="324" t="s">
        <v>6</v>
      </c>
      <c r="H45" s="887"/>
    </row>
    <row r="46" spans="2:10" ht="21.15" customHeight="1" x14ac:dyDescent="0.3">
      <c r="B46" s="881" t="s">
        <v>209</v>
      </c>
      <c r="C46" s="573" t="s">
        <v>10</v>
      </c>
      <c r="D46" s="557">
        <v>0.59</v>
      </c>
      <c r="E46" s="567">
        <v>0.41</v>
      </c>
      <c r="F46" s="557">
        <v>0</v>
      </c>
      <c r="G46" s="557">
        <v>0</v>
      </c>
      <c r="H46" s="879" t="s">
        <v>42</v>
      </c>
      <c r="I46" s="886"/>
    </row>
    <row r="47" spans="2:10" ht="21.15" customHeight="1" x14ac:dyDescent="0.3">
      <c r="B47" s="882"/>
      <c r="C47" s="574" t="s">
        <v>11</v>
      </c>
      <c r="D47" s="558">
        <v>0.6</v>
      </c>
      <c r="E47" s="564">
        <v>0.4</v>
      </c>
      <c r="F47" s="558">
        <v>0</v>
      </c>
      <c r="G47" s="558">
        <v>0</v>
      </c>
      <c r="H47" s="879"/>
      <c r="I47" s="886"/>
    </row>
    <row r="48" spans="2:10" ht="21.15" customHeight="1" x14ac:dyDescent="0.3">
      <c r="B48" s="882"/>
      <c r="C48" s="574" t="s">
        <v>43</v>
      </c>
      <c r="D48" s="884">
        <v>0.81</v>
      </c>
      <c r="E48" s="885"/>
      <c r="F48" s="558">
        <v>0</v>
      </c>
      <c r="G48" s="558">
        <v>0</v>
      </c>
      <c r="H48" s="879"/>
      <c r="I48" s="886"/>
    </row>
    <row r="49" spans="2:9" ht="21.15" customHeight="1" x14ac:dyDescent="0.3">
      <c r="B49" s="882"/>
      <c r="C49" s="574" t="s">
        <v>44</v>
      </c>
      <c r="D49" s="558">
        <v>0</v>
      </c>
      <c r="E49" s="564">
        <v>0</v>
      </c>
      <c r="F49" s="558">
        <v>0</v>
      </c>
      <c r="G49" s="558">
        <v>0</v>
      </c>
      <c r="H49" s="879"/>
      <c r="I49" s="886"/>
    </row>
    <row r="50" spans="2:9" ht="21.15" customHeight="1" x14ac:dyDescent="0.3">
      <c r="B50" s="883"/>
      <c r="C50" s="575" t="s">
        <v>45</v>
      </c>
      <c r="D50" s="559">
        <v>0</v>
      </c>
      <c r="E50" s="565">
        <v>0</v>
      </c>
      <c r="F50" s="559">
        <v>0</v>
      </c>
      <c r="G50" s="559">
        <v>0</v>
      </c>
      <c r="H50" s="879"/>
      <c r="I50" s="886"/>
    </row>
  </sheetData>
  <mergeCells count="25">
    <mergeCell ref="J35:J36"/>
    <mergeCell ref="J37:J41"/>
    <mergeCell ref="H26:I26"/>
    <mergeCell ref="J26:J27"/>
    <mergeCell ref="B37:B41"/>
    <mergeCell ref="B46:B50"/>
    <mergeCell ref="H46:H50"/>
    <mergeCell ref="D44:E44"/>
    <mergeCell ref="B28:B32"/>
    <mergeCell ref="H35:I35"/>
    <mergeCell ref="D48:E48"/>
    <mergeCell ref="I46:I50"/>
    <mergeCell ref="F44:G44"/>
    <mergeCell ref="H44:H45"/>
    <mergeCell ref="D35:E35"/>
    <mergeCell ref="F35:G35"/>
    <mergeCell ref="O8:O9"/>
    <mergeCell ref="O10:O11"/>
    <mergeCell ref="C8:F8"/>
    <mergeCell ref="J28:J32"/>
    <mergeCell ref="G8:J8"/>
    <mergeCell ref="D26:E26"/>
    <mergeCell ref="F26:G26"/>
    <mergeCell ref="B23:D23"/>
    <mergeCell ref="K8:N8"/>
  </mergeCells>
  <pageMargins left="0.7" right="0.7" top="0.75" bottom="0.75" header="0.3" footer="0.3"/>
  <headerFooter scaleWithDoc="0"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"/>
  <sheetViews>
    <sheetView showGridLines="0" rightToLeft="1" zoomScale="85" zoomScaleNormal="85" workbookViewId="0">
      <selection activeCell="D26" sqref="D26"/>
    </sheetView>
  </sheetViews>
  <sheetFormatPr defaultColWidth="9.109375" defaultRowHeight="14.4" x14ac:dyDescent="0.3"/>
  <cols>
    <col min="1" max="4" width="9.109375" style="649" customWidth="1"/>
    <col min="5" max="16384" width="9.109375" style="649"/>
  </cols>
  <sheetData/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"/>
  <sheetViews>
    <sheetView showGridLines="0" rightToLeft="1" workbookViewId="0">
      <selection activeCell="D26" sqref="D26"/>
    </sheetView>
  </sheetViews>
  <sheetFormatPr defaultColWidth="9.109375" defaultRowHeight="14.4" x14ac:dyDescent="0.3"/>
  <cols>
    <col min="1" max="1" width="3.6640625" customWidth="1"/>
  </cols>
  <sheetData>
    <row r="1" spans="2:15" ht="15" customHeight="1" x14ac:dyDescent="0.3"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2:15" ht="15" customHeight="1" x14ac:dyDescent="0.3"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2:15" ht="15" customHeight="1" x14ac:dyDescent="0.3"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2:15" ht="15" customHeight="1" x14ac:dyDescent="0.3">
      <c r="B4" s="46"/>
      <c r="C4" s="46"/>
      <c r="D4" s="46"/>
      <c r="E4" s="46"/>
      <c r="F4" s="46"/>
      <c r="G4" s="46"/>
      <c r="H4" s="46"/>
      <c r="I4" s="46"/>
      <c r="J4" s="46"/>
      <c r="K4" s="46"/>
      <c r="N4" s="18"/>
      <c r="O4" s="18"/>
    </row>
    <row r="5" spans="2:15" ht="24.9" customHeight="1" thickBot="1" x14ac:dyDescent="0.35">
      <c r="B5" s="47" t="s">
        <v>337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2:15" ht="15" customHeight="1" thickTop="1" x14ac:dyDescent="0.3">
      <c r="B6" s="49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</sheetData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5"/>
  <sheetViews>
    <sheetView showGridLines="0" rightToLeft="1" topLeftCell="A4" workbookViewId="0">
      <selection activeCell="N16" sqref="N16"/>
    </sheetView>
  </sheetViews>
  <sheetFormatPr defaultColWidth="9.109375" defaultRowHeight="14.4" x14ac:dyDescent="0.3"/>
  <cols>
    <col min="1" max="1" width="3.6640625" customWidth="1"/>
    <col min="2" max="2" width="45.5546875" customWidth="1"/>
    <col min="3" max="3" width="14.5546875" customWidth="1"/>
    <col min="4" max="4" width="4.88671875" customWidth="1"/>
    <col min="5" max="5" width="52.44140625" customWidth="1"/>
  </cols>
  <sheetData>
    <row r="2" spans="2:6" ht="15.6" x14ac:dyDescent="0.3">
      <c r="E2" s="24" t="s">
        <v>308</v>
      </c>
      <c r="F2" s="24"/>
    </row>
    <row r="5" spans="2:6" ht="131.25" customHeight="1" x14ac:dyDescent="0.3">
      <c r="B5" s="684" t="s">
        <v>307</v>
      </c>
      <c r="C5" s="684"/>
      <c r="D5" s="23"/>
    </row>
    <row r="6" spans="2:6" ht="21" customHeight="1" x14ac:dyDescent="0.3">
      <c r="C6" s="651"/>
      <c r="D6" s="23"/>
      <c r="E6" s="652"/>
      <c r="F6" s="652"/>
    </row>
    <row r="7" spans="2:6" ht="19.2" customHeight="1" x14ac:dyDescent="0.3">
      <c r="B7" s="24" t="s">
        <v>309</v>
      </c>
    </row>
    <row r="8" spans="2:6" ht="27" customHeight="1" x14ac:dyDescent="0.3">
      <c r="B8" s="418" t="s">
        <v>330</v>
      </c>
      <c r="C8" s="642" t="s">
        <v>313</v>
      </c>
      <c r="D8" s="25"/>
      <c r="E8" s="26" t="s">
        <v>310</v>
      </c>
    </row>
    <row r="9" spans="2:6" ht="21.15" customHeight="1" x14ac:dyDescent="0.3">
      <c r="B9" s="27" t="s">
        <v>311</v>
      </c>
      <c r="C9" s="28"/>
      <c r="D9" s="25"/>
      <c r="E9" s="28"/>
      <c r="F9" s="650"/>
    </row>
    <row r="10" spans="2:6" ht="21.15" customHeight="1" x14ac:dyDescent="0.3">
      <c r="B10" s="29" t="s">
        <v>312</v>
      </c>
      <c r="C10" s="30" t="s">
        <v>313</v>
      </c>
      <c r="D10" s="25"/>
      <c r="E10" s="31" t="s">
        <v>314</v>
      </c>
      <c r="F10" s="31"/>
    </row>
    <row r="11" spans="2:6" ht="18" customHeight="1" x14ac:dyDescent="0.3">
      <c r="B11" s="32" t="s">
        <v>342</v>
      </c>
      <c r="C11" s="641" t="s">
        <v>313</v>
      </c>
      <c r="D11" s="25"/>
      <c r="E11" s="33" t="s">
        <v>315</v>
      </c>
      <c r="F11" s="33"/>
    </row>
    <row r="12" spans="2:6" ht="26.4" customHeight="1" x14ac:dyDescent="0.3">
      <c r="B12" s="32" t="s">
        <v>222</v>
      </c>
      <c r="C12" s="641" t="s">
        <v>313</v>
      </c>
      <c r="D12" s="25"/>
      <c r="E12" s="33" t="s">
        <v>317</v>
      </c>
      <c r="F12" s="33"/>
    </row>
    <row r="13" spans="2:6" ht="21.15" customHeight="1" x14ac:dyDescent="0.3">
      <c r="B13" s="32" t="s">
        <v>316</v>
      </c>
      <c r="C13" s="641" t="s">
        <v>313</v>
      </c>
      <c r="D13" s="25"/>
      <c r="E13" s="33" t="s">
        <v>319</v>
      </c>
      <c r="F13" s="33"/>
    </row>
    <row r="14" spans="2:6" ht="21.15" customHeight="1" x14ac:dyDescent="0.3">
      <c r="B14" s="34" t="s">
        <v>318</v>
      </c>
      <c r="C14" s="642" t="s">
        <v>313</v>
      </c>
      <c r="D14" s="25"/>
      <c r="E14" s="37" t="s">
        <v>320</v>
      </c>
      <c r="F14" s="37"/>
    </row>
    <row r="15" spans="2:6" ht="21.15" customHeight="1" x14ac:dyDescent="0.3">
      <c r="B15" s="38"/>
      <c r="C15" s="39"/>
      <c r="D15" s="25"/>
    </row>
    <row r="16" spans="2:6" ht="21.15" customHeight="1" x14ac:dyDescent="0.3">
      <c r="B16" s="27" t="s">
        <v>321</v>
      </c>
      <c r="C16" s="40"/>
      <c r="D16" s="25"/>
      <c r="E16" s="28"/>
      <c r="F16" s="650"/>
    </row>
    <row r="17" spans="2:6" ht="21.15" customHeight="1" x14ac:dyDescent="0.3">
      <c r="B17" s="29" t="s">
        <v>142</v>
      </c>
      <c r="C17" s="30" t="s">
        <v>313</v>
      </c>
      <c r="D17" s="25"/>
      <c r="E17" s="41" t="s">
        <v>322</v>
      </c>
      <c r="F17" s="41"/>
    </row>
    <row r="18" spans="2:6" ht="21.15" customHeight="1" x14ac:dyDescent="0.3">
      <c r="B18" s="32" t="s">
        <v>323</v>
      </c>
      <c r="C18" s="641" t="s">
        <v>313</v>
      </c>
      <c r="D18" s="25"/>
      <c r="E18" s="42" t="s">
        <v>324</v>
      </c>
      <c r="F18" s="42"/>
    </row>
    <row r="19" spans="2:6" ht="21.15" customHeight="1" x14ac:dyDescent="0.3">
      <c r="B19" s="32" t="s">
        <v>253</v>
      </c>
      <c r="C19" s="641" t="s">
        <v>313</v>
      </c>
      <c r="D19" s="25"/>
      <c r="E19" s="43" t="s">
        <v>325</v>
      </c>
      <c r="F19" s="33"/>
    </row>
    <row r="20" spans="2:6" ht="21.15" customHeight="1" x14ac:dyDescent="0.3">
      <c r="B20" s="32" t="s">
        <v>255</v>
      </c>
      <c r="C20" s="641" t="s">
        <v>313</v>
      </c>
      <c r="D20" s="25"/>
      <c r="E20" s="43" t="s">
        <v>326</v>
      </c>
      <c r="F20" s="33"/>
    </row>
    <row r="21" spans="2:6" ht="21.15" customHeight="1" x14ac:dyDescent="0.3">
      <c r="B21" s="32" t="s">
        <v>327</v>
      </c>
      <c r="C21" s="641" t="s">
        <v>313</v>
      </c>
      <c r="D21" s="25"/>
      <c r="E21" s="685" t="s">
        <v>328</v>
      </c>
      <c r="F21" s="685"/>
    </row>
    <row r="22" spans="2:6" ht="21.15" customHeight="1" x14ac:dyDescent="0.3">
      <c r="B22" s="32" t="s">
        <v>260</v>
      </c>
      <c r="C22" s="641" t="s">
        <v>313</v>
      </c>
      <c r="D22" s="25"/>
      <c r="E22" s="685"/>
      <c r="F22" s="685"/>
    </row>
    <row r="23" spans="2:6" ht="21.15" customHeight="1" x14ac:dyDescent="0.3">
      <c r="B23" s="32" t="s">
        <v>261</v>
      </c>
      <c r="C23" s="641" t="s">
        <v>313</v>
      </c>
      <c r="D23" s="25"/>
      <c r="E23" s="43" t="s">
        <v>329</v>
      </c>
      <c r="F23" s="33"/>
    </row>
    <row r="24" spans="2:6" ht="21.15" customHeight="1" x14ac:dyDescent="0.3">
      <c r="B24" s="34"/>
      <c r="C24" s="642"/>
      <c r="D24" s="25"/>
      <c r="E24" s="43" t="s">
        <v>331</v>
      </c>
      <c r="F24" s="33"/>
    </row>
    <row r="25" spans="2:6" ht="21.15" customHeight="1" x14ac:dyDescent="0.3">
      <c r="B25" s="35"/>
      <c r="C25" s="36"/>
      <c r="D25" s="25"/>
      <c r="E25" s="43" t="s">
        <v>332</v>
      </c>
      <c r="F25" s="33"/>
    </row>
    <row r="26" spans="2:6" ht="21.15" customHeight="1" x14ac:dyDescent="0.3">
      <c r="B26" s="35"/>
      <c r="C26" s="36"/>
      <c r="D26" s="25"/>
      <c r="E26" s="43" t="s">
        <v>333</v>
      </c>
      <c r="F26" s="33"/>
    </row>
    <row r="27" spans="2:6" ht="21.15" customHeight="1" x14ac:dyDescent="0.3">
      <c r="B27" s="35"/>
      <c r="C27" s="36"/>
      <c r="D27" s="25"/>
      <c r="E27" s="44" t="s">
        <v>334</v>
      </c>
      <c r="F27" s="37"/>
    </row>
    <row r="28" spans="2:6" ht="21.15" customHeight="1" x14ac:dyDescent="0.3">
      <c r="B28" s="38"/>
      <c r="C28" s="39"/>
      <c r="D28" s="25"/>
    </row>
    <row r="29" spans="2:6" ht="21.15" customHeight="1" x14ac:dyDescent="0.3">
      <c r="B29" s="27" t="s">
        <v>335</v>
      </c>
      <c r="C29" s="40"/>
      <c r="D29" s="25"/>
      <c r="E29" s="28"/>
      <c r="F29" s="650"/>
    </row>
    <row r="30" spans="2:6" ht="21" customHeight="1" x14ac:dyDescent="0.3">
      <c r="B30" s="29" t="s">
        <v>337</v>
      </c>
      <c r="C30" s="644" t="s">
        <v>313</v>
      </c>
      <c r="D30" s="25"/>
      <c r="E30" s="45" t="s">
        <v>336</v>
      </c>
    </row>
    <row r="31" spans="2:6" ht="21" customHeight="1" x14ac:dyDescent="0.3">
      <c r="B31" s="34" t="s">
        <v>338</v>
      </c>
      <c r="C31" s="645" t="s">
        <v>313</v>
      </c>
      <c r="D31" s="25"/>
      <c r="E31" s="25"/>
    </row>
    <row r="32" spans="2:6" ht="21" customHeight="1" x14ac:dyDescent="0.3">
      <c r="B32" s="34" t="s">
        <v>393</v>
      </c>
      <c r="C32" s="645" t="s">
        <v>313</v>
      </c>
    </row>
    <row r="33" spans="2:3" ht="21" customHeight="1" x14ac:dyDescent="0.3">
      <c r="B33" s="34" t="s">
        <v>390</v>
      </c>
      <c r="C33" s="645" t="s">
        <v>313</v>
      </c>
    </row>
    <row r="34" spans="2:3" ht="21" customHeight="1" x14ac:dyDescent="0.3">
      <c r="B34" s="34" t="s">
        <v>410</v>
      </c>
      <c r="C34" s="646" t="s">
        <v>313</v>
      </c>
    </row>
    <row r="35" spans="2:3" ht="21" customHeight="1" x14ac:dyDescent="0.3">
      <c r="C35" s="643"/>
    </row>
  </sheetData>
  <mergeCells count="3">
    <mergeCell ref="B5:C5"/>
    <mergeCell ref="E21:E22"/>
    <mergeCell ref="F21:F22"/>
  </mergeCells>
  <hyperlinks>
    <hyperlink ref="C10" location="'פליטות גזי חממה'!A1" display="למעבר &gt;"/>
    <hyperlink ref="C12" location="'צריכת אנרגיה'!A1" display="למעבר &gt;"/>
    <hyperlink ref="C13" location="מים!A1" display="למעבר &gt;"/>
    <hyperlink ref="C14" location="פסולת!A1" display="למעבר &gt;"/>
    <hyperlink ref="C17" location="'כוח אדם'!A1" display="למעבר &gt;"/>
    <hyperlink ref="C18" location="'אופי העסקה'!A1" display="למעבר &gt;"/>
    <hyperlink ref="C19" location="'תחלופת עובדים'!A1" display="למעבר &gt;"/>
    <hyperlink ref="C20" location="'ותק עובדים'!A1" display="למעבר &gt;"/>
    <hyperlink ref="C21" location="'גיוון והכללה'!A1" display="למעבר &gt;"/>
    <hyperlink ref="C22" location="'בטיחות וגהות'!A1" display="למעבר &gt;"/>
    <hyperlink ref="C23" location="'הדרכות, משוב והערכה'!A1" display="למעבר &gt;"/>
    <hyperlink ref="C30" location="'ביצועים כספיים'!A1" display="למעבר &gt;"/>
    <hyperlink ref="C31" location="'מבנה אחזקות'!A1" display="למעבר &gt;"/>
    <hyperlink ref="C32" location="'חברי הדירקטוריון'!A1" display="למעבר &gt;"/>
    <hyperlink ref="C33" location="'מענק שנתי לנושאי משרה'!A1" display="למעבר &gt;"/>
    <hyperlink ref="C34" location="'פניות למבקר החברה'!A1" display="למעבר &gt;"/>
    <hyperlink ref="C8" location="'יעדי קבוצת בזק'!A1" display="למעבר &gt;"/>
    <hyperlink ref="C11" location="עצימות!A1" display="למעבר &gt;"/>
  </hyperlinks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0"/>
  <sheetViews>
    <sheetView showGridLines="0" rightToLeft="1" workbookViewId="0"/>
  </sheetViews>
  <sheetFormatPr defaultColWidth="9.109375" defaultRowHeight="14.4" x14ac:dyDescent="0.3"/>
  <cols>
    <col min="1" max="1" width="3.6640625" customWidth="1"/>
    <col min="2" max="11" width="10.6640625" style="46" customWidth="1"/>
  </cols>
  <sheetData>
    <row r="1" spans="2:14" ht="15" customHeight="1" x14ac:dyDescent="0.3"/>
    <row r="2" spans="2:14" ht="15" customHeight="1" x14ac:dyDescent="0.3"/>
    <row r="3" spans="2:14" ht="15" customHeight="1" x14ac:dyDescent="0.3"/>
    <row r="4" spans="2:14" ht="15" customHeight="1" x14ac:dyDescent="0.3"/>
    <row r="5" spans="2:14" ht="24" customHeight="1" thickBot="1" x14ac:dyDescent="0.35">
      <c r="B5" s="47" t="s">
        <v>414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 ht="21.15" customHeight="1" thickTop="1" x14ac:dyDescent="0.3"/>
    <row r="7" spans="2:14" ht="21.15" customHeight="1" x14ac:dyDescent="0.3">
      <c r="B7"/>
      <c r="C7"/>
      <c r="D7"/>
      <c r="E7"/>
      <c r="F7"/>
      <c r="G7"/>
      <c r="H7"/>
      <c r="I7"/>
      <c r="J7"/>
      <c r="K7"/>
    </row>
    <row r="8" spans="2:14" ht="21.15" customHeight="1" x14ac:dyDescent="0.3">
      <c r="B8"/>
      <c r="C8"/>
      <c r="D8"/>
      <c r="E8"/>
      <c r="F8"/>
      <c r="G8"/>
      <c r="H8"/>
      <c r="I8"/>
      <c r="J8"/>
      <c r="K8"/>
    </row>
    <row r="9" spans="2:14" s="25" customFormat="1" ht="21.15" customHeight="1" x14ac:dyDescent="0.3">
      <c r="B9"/>
      <c r="C9"/>
      <c r="D9"/>
      <c r="E9"/>
      <c r="F9"/>
      <c r="G9"/>
      <c r="H9"/>
      <c r="I9"/>
      <c r="J9"/>
      <c r="K9"/>
      <c r="L9"/>
    </row>
    <row r="10" spans="2:14" s="25" customFormat="1" ht="21.15" customHeight="1" x14ac:dyDescent="0.3">
      <c r="B10"/>
      <c r="C10"/>
      <c r="D10"/>
      <c r="E10"/>
      <c r="F10"/>
      <c r="G10"/>
      <c r="H10"/>
      <c r="I10"/>
      <c r="J10"/>
      <c r="K10"/>
      <c r="L10"/>
    </row>
    <row r="11" spans="2:14" ht="21.15" customHeight="1" x14ac:dyDescent="0.3">
      <c r="B11"/>
      <c r="C11"/>
      <c r="D11"/>
      <c r="E11"/>
      <c r="F11"/>
      <c r="G11"/>
      <c r="H11"/>
      <c r="I11"/>
      <c r="J11"/>
      <c r="K11"/>
    </row>
    <row r="12" spans="2:14" ht="21.15" customHeight="1" x14ac:dyDescent="0.3">
      <c r="B12"/>
      <c r="C12"/>
      <c r="D12"/>
      <c r="E12"/>
      <c r="F12"/>
      <c r="G12"/>
      <c r="H12"/>
      <c r="I12"/>
      <c r="J12"/>
      <c r="K12"/>
    </row>
    <row r="13" spans="2:14" ht="21.15" customHeight="1" x14ac:dyDescent="0.3">
      <c r="B13"/>
      <c r="C13"/>
      <c r="D13"/>
      <c r="E13"/>
      <c r="F13"/>
      <c r="G13"/>
      <c r="H13"/>
      <c r="I13"/>
      <c r="J13"/>
      <c r="K13"/>
    </row>
    <row r="14" spans="2:14" s="25" customFormat="1" ht="21.15" customHeight="1" x14ac:dyDescent="0.3">
      <c r="B14"/>
      <c r="C14"/>
      <c r="D14"/>
      <c r="E14"/>
      <c r="F14"/>
      <c r="G14"/>
      <c r="H14"/>
      <c r="I14"/>
      <c r="J14"/>
      <c r="K14"/>
      <c r="L14"/>
    </row>
    <row r="15" spans="2:14" s="25" customFormat="1" ht="21.15" customHeight="1" x14ac:dyDescent="0.3">
      <c r="B15"/>
      <c r="C15"/>
      <c r="D15"/>
      <c r="E15"/>
      <c r="F15"/>
      <c r="G15"/>
      <c r="H15"/>
      <c r="I15"/>
      <c r="J15"/>
      <c r="K15"/>
      <c r="L15"/>
    </row>
    <row r="16" spans="2:14" s="25" customFormat="1" ht="21.15" customHeight="1" x14ac:dyDescent="0.3">
      <c r="B16"/>
      <c r="C16"/>
      <c r="D16"/>
      <c r="E16"/>
      <c r="F16"/>
      <c r="G16"/>
      <c r="H16"/>
      <c r="I16"/>
      <c r="J16"/>
      <c r="K16"/>
      <c r="L16"/>
    </row>
    <row r="17" spans="2:14" ht="21.15" customHeight="1" x14ac:dyDescent="0.3">
      <c r="B17"/>
      <c r="C17"/>
      <c r="D17"/>
      <c r="E17"/>
      <c r="F17"/>
      <c r="G17"/>
      <c r="H17"/>
      <c r="I17"/>
      <c r="J17"/>
      <c r="K17"/>
      <c r="M17" s="25"/>
    </row>
    <row r="18" spans="2:14" ht="21.15" customHeight="1" x14ac:dyDescent="0.3">
      <c r="B18"/>
      <c r="C18"/>
      <c r="D18"/>
      <c r="E18"/>
      <c r="F18"/>
      <c r="G18"/>
      <c r="H18"/>
      <c r="I18"/>
      <c r="J18"/>
      <c r="K18"/>
      <c r="M18" s="25"/>
    </row>
    <row r="19" spans="2:14" s="25" customFormat="1" ht="21.15" customHeight="1" x14ac:dyDescent="0.3">
      <c r="B19"/>
      <c r="C19"/>
      <c r="D19"/>
      <c r="E19"/>
      <c r="F19"/>
      <c r="G19"/>
      <c r="H19"/>
      <c r="I19"/>
      <c r="J19"/>
      <c r="K19"/>
      <c r="L19"/>
    </row>
    <row r="20" spans="2:14" s="25" customFormat="1" ht="21.15" customHeight="1" x14ac:dyDescent="0.3"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2:14" s="25" customFormat="1" ht="21.15" customHeight="1" x14ac:dyDescent="0.3"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2:14" s="25" customFormat="1" ht="21.15" customHeight="1" x14ac:dyDescent="0.3"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2:14" ht="21.15" customHeight="1" x14ac:dyDescent="0.3">
      <c r="B23"/>
      <c r="C23"/>
      <c r="D23"/>
      <c r="E23"/>
      <c r="F23"/>
      <c r="G23"/>
      <c r="H23"/>
      <c r="I23"/>
      <c r="J23"/>
      <c r="K23"/>
    </row>
    <row r="24" spans="2:14" ht="21.15" customHeight="1" x14ac:dyDescent="0.3">
      <c r="B24"/>
      <c r="C24"/>
      <c r="D24"/>
      <c r="E24"/>
      <c r="F24"/>
      <c r="G24"/>
      <c r="H24"/>
      <c r="I24"/>
      <c r="J24"/>
      <c r="K24"/>
    </row>
    <row r="25" spans="2:14" ht="21.15" customHeight="1" x14ac:dyDescent="0.3">
      <c r="B25"/>
      <c r="C25"/>
      <c r="D25"/>
      <c r="E25"/>
      <c r="F25"/>
      <c r="G25"/>
      <c r="H25"/>
      <c r="I25"/>
      <c r="J25"/>
      <c r="K25"/>
    </row>
    <row r="26" spans="2:14" s="25" customFormat="1" ht="21.15" customHeight="1" x14ac:dyDescent="0.3"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2:14" ht="21.15" customHeight="1" x14ac:dyDescent="0.3"/>
    <row r="28" spans="2:14" ht="21.15" customHeight="1" x14ac:dyDescent="0.3"/>
    <row r="29" spans="2:14" ht="21.15" customHeight="1" x14ac:dyDescent="0.3"/>
    <row r="30" spans="2:14" ht="21.15" customHeight="1" x14ac:dyDescent="0.3"/>
    <row r="31" spans="2:14" ht="21.15" customHeight="1" x14ac:dyDescent="0.3"/>
    <row r="32" spans="2:14" ht="21.15" customHeight="1" x14ac:dyDescent="0.3"/>
    <row r="33" spans="14:14" ht="21.15" customHeight="1" x14ac:dyDescent="0.3"/>
    <row r="34" spans="14:14" ht="21.15" customHeight="1" x14ac:dyDescent="0.3"/>
    <row r="35" spans="14:14" ht="21.15" customHeight="1" x14ac:dyDescent="0.3">
      <c r="N35" t="s">
        <v>415</v>
      </c>
    </row>
    <row r="36" spans="14:14" ht="21.15" customHeight="1" x14ac:dyDescent="0.3"/>
    <row r="37" spans="14:14" ht="21.15" customHeight="1" x14ac:dyDescent="0.3"/>
    <row r="38" spans="14:14" ht="21.15" customHeight="1" x14ac:dyDescent="0.3"/>
    <row r="39" spans="14:14" ht="21.15" customHeight="1" x14ac:dyDescent="0.3"/>
    <row r="40" spans="14:14" ht="21.15" customHeight="1" x14ac:dyDescent="0.3"/>
    <row r="41" spans="14:14" ht="21.15" customHeight="1" x14ac:dyDescent="0.3"/>
    <row r="42" spans="14:14" ht="21.15" customHeight="1" x14ac:dyDescent="0.3"/>
    <row r="43" spans="14:14" ht="21.15" customHeight="1" x14ac:dyDescent="0.3"/>
    <row r="44" spans="14:14" ht="21.15" customHeight="1" x14ac:dyDescent="0.3"/>
    <row r="45" spans="14:14" ht="21.15" customHeight="1" x14ac:dyDescent="0.3"/>
    <row r="46" spans="14:14" ht="21.15" customHeight="1" x14ac:dyDescent="0.3"/>
    <row r="47" spans="14:14" ht="21.15" customHeight="1" x14ac:dyDescent="0.3"/>
    <row r="48" spans="14:14" ht="21.15" customHeight="1" x14ac:dyDescent="0.3"/>
    <row r="49" ht="21.15" customHeight="1" x14ac:dyDescent="0.3"/>
    <row r="50" ht="21.15" customHeight="1" x14ac:dyDescent="0.3"/>
  </sheetData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showGridLines="0" rightToLeft="1" zoomScale="110" zoomScaleNormal="110" workbookViewId="0">
      <selection activeCell="G29" sqref="G29"/>
    </sheetView>
  </sheetViews>
  <sheetFormatPr defaultColWidth="9.109375" defaultRowHeight="14.4" x14ac:dyDescent="0.3"/>
  <cols>
    <col min="1" max="1" width="3.6640625" customWidth="1"/>
    <col min="2" max="12" width="15.6640625" customWidth="1"/>
  </cols>
  <sheetData>
    <row r="1" spans="2:12" ht="15" customHeight="1" x14ac:dyDescent="0.3"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2:12" ht="15" customHeight="1" x14ac:dyDescent="0.3"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2:12" ht="15" customHeight="1" x14ac:dyDescent="0.3"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2:12" ht="15" customHeight="1" x14ac:dyDescent="0.3"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2:12" ht="24" customHeight="1" thickBot="1" x14ac:dyDescent="0.35">
      <c r="B5" s="47" t="s">
        <v>393</v>
      </c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2:12" ht="21.15" customHeight="1" thickTop="1" x14ac:dyDescent="0.3"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2:12" ht="30.15" customHeight="1" x14ac:dyDescent="0.3">
      <c r="B7" s="496" t="s">
        <v>394</v>
      </c>
      <c r="C7" s="496" t="s">
        <v>282</v>
      </c>
      <c r="D7" s="496" t="s">
        <v>373</v>
      </c>
      <c r="E7" s="496" t="s">
        <v>374</v>
      </c>
      <c r="F7" s="496" t="s">
        <v>172</v>
      </c>
      <c r="G7" s="496" t="s">
        <v>375</v>
      </c>
      <c r="H7" s="496" t="s">
        <v>289</v>
      </c>
      <c r="I7" s="496" t="s">
        <v>411</v>
      </c>
      <c r="J7" s="496" t="s">
        <v>376</v>
      </c>
      <c r="K7" s="496" t="s">
        <v>297</v>
      </c>
      <c r="L7" s="496" t="s">
        <v>377</v>
      </c>
    </row>
    <row r="8" spans="2:12" ht="24.9" customHeight="1" x14ac:dyDescent="0.3">
      <c r="B8" s="615" t="s">
        <v>283</v>
      </c>
      <c r="C8" s="599" t="s">
        <v>285</v>
      </c>
      <c r="D8" s="622">
        <v>59</v>
      </c>
      <c r="E8" s="618" t="s">
        <v>284</v>
      </c>
      <c r="F8" s="176" t="s">
        <v>378</v>
      </c>
      <c r="G8" s="618" t="s">
        <v>379</v>
      </c>
      <c r="H8" s="618" t="s">
        <v>380</v>
      </c>
      <c r="I8" s="176"/>
      <c r="J8" s="176"/>
      <c r="K8" s="176"/>
      <c r="L8" s="599" t="s">
        <v>287</v>
      </c>
    </row>
    <row r="9" spans="2:12" ht="24.9" customHeight="1" x14ac:dyDescent="0.3">
      <c r="B9" s="616" t="s">
        <v>288</v>
      </c>
      <c r="C9" s="619" t="s">
        <v>290</v>
      </c>
      <c r="D9" s="623">
        <v>38</v>
      </c>
      <c r="E9" s="620" t="s">
        <v>284</v>
      </c>
      <c r="F9" s="178" t="s">
        <v>378</v>
      </c>
      <c r="G9" s="620" t="s">
        <v>381</v>
      </c>
      <c r="H9" s="620" t="s">
        <v>382</v>
      </c>
      <c r="I9" s="178"/>
      <c r="J9" s="178"/>
      <c r="K9" s="178"/>
      <c r="L9" s="619" t="s">
        <v>287</v>
      </c>
    </row>
    <row r="10" spans="2:12" ht="24.9" customHeight="1" x14ac:dyDescent="0.3">
      <c r="B10" s="616" t="s">
        <v>291</v>
      </c>
      <c r="C10" s="619" t="s">
        <v>383</v>
      </c>
      <c r="D10" s="623">
        <v>47</v>
      </c>
      <c r="E10" s="620" t="s">
        <v>292</v>
      </c>
      <c r="F10" s="178" t="s">
        <v>378</v>
      </c>
      <c r="G10" s="620" t="s">
        <v>381</v>
      </c>
      <c r="H10" s="620"/>
      <c r="I10" s="178"/>
      <c r="J10" s="178"/>
      <c r="K10" s="178"/>
      <c r="L10" s="619" t="s">
        <v>287</v>
      </c>
    </row>
    <row r="11" spans="2:12" ht="24.9" customHeight="1" x14ac:dyDescent="0.3">
      <c r="B11" s="616" t="s">
        <v>298</v>
      </c>
      <c r="C11" s="619" t="s">
        <v>383</v>
      </c>
      <c r="D11" s="623">
        <v>38</v>
      </c>
      <c r="E11" s="620" t="s">
        <v>284</v>
      </c>
      <c r="F11" s="178" t="s">
        <v>378</v>
      </c>
      <c r="G11" s="620" t="s">
        <v>381</v>
      </c>
      <c r="H11" s="620" t="s">
        <v>382</v>
      </c>
      <c r="I11" s="178"/>
      <c r="J11" s="178"/>
      <c r="K11" s="178"/>
      <c r="L11" s="619" t="s">
        <v>287</v>
      </c>
    </row>
    <row r="12" spans="2:12" ht="24.9" customHeight="1" x14ac:dyDescent="0.3">
      <c r="B12" s="616" t="s">
        <v>293</v>
      </c>
      <c r="C12" s="619" t="s">
        <v>384</v>
      </c>
      <c r="D12" s="623">
        <v>76</v>
      </c>
      <c r="E12" s="620" t="s">
        <v>284</v>
      </c>
      <c r="F12" s="178" t="s">
        <v>378</v>
      </c>
      <c r="G12" s="620" t="s">
        <v>398</v>
      </c>
      <c r="H12" s="620" t="s">
        <v>382</v>
      </c>
      <c r="I12" s="620" t="s">
        <v>382</v>
      </c>
      <c r="J12" s="620" t="s">
        <v>382</v>
      </c>
      <c r="K12" s="620" t="s">
        <v>382</v>
      </c>
      <c r="L12" s="619" t="s">
        <v>287</v>
      </c>
    </row>
    <row r="13" spans="2:12" ht="24.9" customHeight="1" x14ac:dyDescent="0.3">
      <c r="B13" s="616" t="s">
        <v>294</v>
      </c>
      <c r="C13" s="619" t="s">
        <v>385</v>
      </c>
      <c r="D13" s="623">
        <v>72</v>
      </c>
      <c r="E13" s="620" t="s">
        <v>284</v>
      </c>
      <c r="F13" s="178" t="s">
        <v>378</v>
      </c>
      <c r="G13" s="620" t="s">
        <v>397</v>
      </c>
      <c r="H13" s="620"/>
      <c r="I13" s="620" t="s">
        <v>380</v>
      </c>
      <c r="J13" s="620" t="s">
        <v>382</v>
      </c>
      <c r="K13" s="620" t="s">
        <v>380</v>
      </c>
      <c r="L13" s="619" t="s">
        <v>287</v>
      </c>
    </row>
    <row r="14" spans="2:12" ht="24.9" customHeight="1" x14ac:dyDescent="0.3">
      <c r="B14" s="616" t="s">
        <v>295</v>
      </c>
      <c r="C14" s="619" t="s">
        <v>386</v>
      </c>
      <c r="D14" s="623">
        <v>72</v>
      </c>
      <c r="E14" s="620" t="s">
        <v>284</v>
      </c>
      <c r="F14" s="178" t="s">
        <v>387</v>
      </c>
      <c r="G14" s="620" t="s">
        <v>396</v>
      </c>
      <c r="H14" s="620" t="s">
        <v>321</v>
      </c>
      <c r="I14" s="620" t="s">
        <v>321</v>
      </c>
      <c r="J14" s="620" t="s">
        <v>380</v>
      </c>
      <c r="K14" s="620" t="s">
        <v>321</v>
      </c>
      <c r="L14" s="619" t="s">
        <v>287</v>
      </c>
    </row>
    <row r="15" spans="2:12" ht="24.9" customHeight="1" x14ac:dyDescent="0.3">
      <c r="B15" s="616" t="s">
        <v>296</v>
      </c>
      <c r="C15" s="619" t="s">
        <v>388</v>
      </c>
      <c r="D15" s="623">
        <v>65</v>
      </c>
      <c r="E15" s="620" t="s">
        <v>284</v>
      </c>
      <c r="F15" s="178" t="s">
        <v>387</v>
      </c>
      <c r="G15" s="620" t="s">
        <v>395</v>
      </c>
      <c r="H15" s="620"/>
      <c r="I15" s="620" t="s">
        <v>321</v>
      </c>
      <c r="J15" s="620" t="s">
        <v>321</v>
      </c>
      <c r="K15" s="620" t="s">
        <v>321</v>
      </c>
      <c r="L15" s="619" t="s">
        <v>286</v>
      </c>
    </row>
    <row r="16" spans="2:12" ht="24.9" customHeight="1" x14ac:dyDescent="0.3">
      <c r="B16" s="617" t="s">
        <v>299</v>
      </c>
      <c r="C16" s="604" t="s">
        <v>389</v>
      </c>
      <c r="D16" s="624">
        <v>62</v>
      </c>
      <c r="E16" s="545" t="s">
        <v>284</v>
      </c>
      <c r="F16" s="181" t="s">
        <v>378</v>
      </c>
      <c r="G16" s="545" t="s">
        <v>306</v>
      </c>
      <c r="H16" s="621"/>
      <c r="I16" s="181"/>
      <c r="J16" s="181"/>
      <c r="K16" s="181"/>
      <c r="L16" s="604" t="s">
        <v>286</v>
      </c>
    </row>
    <row r="17" spans="2:12" x14ac:dyDescent="0.3">
      <c r="B17" s="614"/>
      <c r="C17" s="614"/>
      <c r="D17" s="614"/>
      <c r="E17" s="614"/>
      <c r="G17" s="614"/>
      <c r="H17" s="614"/>
      <c r="L17" s="614"/>
    </row>
    <row r="20" spans="2:12" ht="24" thickBot="1" x14ac:dyDescent="0.35">
      <c r="B20" s="47" t="s">
        <v>416</v>
      </c>
      <c r="C20" s="48"/>
      <c r="D20" s="48"/>
    </row>
    <row r="21" spans="2:12" ht="15" thickTop="1" x14ac:dyDescent="0.3">
      <c r="B21" s="46"/>
      <c r="C21" s="46"/>
      <c r="D21" s="46"/>
      <c r="E21" s="46"/>
    </row>
    <row r="22" spans="2:12" x14ac:dyDescent="0.3">
      <c r="B22" s="496"/>
      <c r="C22" s="496" t="s">
        <v>418</v>
      </c>
      <c r="D22" s="496" t="s">
        <v>419</v>
      </c>
    </row>
    <row r="23" spans="2:12" x14ac:dyDescent="0.3">
      <c r="B23" s="615" t="s">
        <v>417</v>
      </c>
      <c r="C23" s="599">
        <v>9</v>
      </c>
      <c r="D23" s="653">
        <v>0.22</v>
      </c>
    </row>
    <row r="24" spans="2:12" x14ac:dyDescent="0.3">
      <c r="B24" s="616" t="s">
        <v>289</v>
      </c>
      <c r="C24" s="619">
        <v>5</v>
      </c>
      <c r="D24" s="654">
        <v>0.2</v>
      </c>
    </row>
    <row r="25" spans="2:12" ht="27.6" x14ac:dyDescent="0.3">
      <c r="B25" s="615" t="s">
        <v>420</v>
      </c>
      <c r="C25" s="599">
        <v>4</v>
      </c>
      <c r="D25" s="653">
        <v>0.5</v>
      </c>
    </row>
    <row r="26" spans="2:12" x14ac:dyDescent="0.3">
      <c r="B26" s="616" t="s">
        <v>376</v>
      </c>
      <c r="C26" s="619">
        <v>4</v>
      </c>
      <c r="D26" s="654">
        <v>0.5</v>
      </c>
    </row>
    <row r="27" spans="2:12" x14ac:dyDescent="0.3">
      <c r="B27" s="616" t="s">
        <v>297</v>
      </c>
      <c r="C27" s="619">
        <v>4</v>
      </c>
      <c r="D27" s="654">
        <v>0.5</v>
      </c>
    </row>
  </sheetData>
  <pageMargins left="0.70866141732283505" right="0.70866141732283505" top="0.74803149606299202" bottom="0.74803149606299202" header="0.31496062992126" footer="0.31496062992126"/>
  <pageSetup paperSize="9" scale="80" orientation="landscape" r:id="rId1"/>
  <headerFooter scaleWithDoc="0"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showGridLines="0" rightToLeft="1" workbookViewId="0">
      <selection activeCell="D26" sqref="D26"/>
    </sheetView>
  </sheetViews>
  <sheetFormatPr defaultColWidth="9.109375" defaultRowHeight="14.4" x14ac:dyDescent="0.3"/>
  <cols>
    <col min="1" max="1" width="3.6640625" customWidth="1"/>
    <col min="2" max="2" width="3.44140625" customWidth="1"/>
    <col min="3" max="3" width="17.5546875" customWidth="1"/>
    <col min="4" max="4" width="61.6640625" customWidth="1"/>
  </cols>
  <sheetData>
    <row r="1" spans="2:13" ht="15" customHeight="1" x14ac:dyDescent="0.3"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2:13" ht="15" customHeight="1" x14ac:dyDescent="0.3"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2:13" ht="15" customHeight="1" x14ac:dyDescent="0.3"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2:13" ht="15" customHeight="1" x14ac:dyDescent="0.3">
      <c r="B4" s="46"/>
      <c r="C4" s="46"/>
      <c r="D4" s="46"/>
    </row>
    <row r="5" spans="2:13" ht="24" customHeight="1" thickBot="1" x14ac:dyDescent="0.35">
      <c r="B5" s="47" t="s">
        <v>390</v>
      </c>
      <c r="C5" s="48"/>
      <c r="D5" s="48"/>
    </row>
    <row r="6" spans="2:13" s="25" customFormat="1" ht="21.15" customHeight="1" thickTop="1" x14ac:dyDescent="0.3">
      <c r="B6" s="625" t="s">
        <v>391</v>
      </c>
      <c r="C6" s="626"/>
      <c r="D6" s="626"/>
      <c r="E6"/>
      <c r="F6"/>
      <c r="G6"/>
      <c r="H6"/>
      <c r="I6"/>
      <c r="J6"/>
      <c r="K6"/>
      <c r="L6"/>
      <c r="M6"/>
    </row>
    <row r="7" spans="2:13" ht="21.15" customHeight="1" x14ac:dyDescent="0.3"/>
    <row r="8" spans="2:13" ht="30.15" customHeight="1" x14ac:dyDescent="0.3">
      <c r="B8" s="630" t="s">
        <v>399</v>
      </c>
      <c r="C8" s="631" t="s">
        <v>400</v>
      </c>
      <c r="D8" s="627" t="s">
        <v>405</v>
      </c>
    </row>
    <row r="9" spans="2:13" ht="30.15" customHeight="1" x14ac:dyDescent="0.3">
      <c r="B9" s="632" t="s">
        <v>401</v>
      </c>
      <c r="C9" s="633" t="s">
        <v>402</v>
      </c>
      <c r="D9" s="628" t="s">
        <v>407</v>
      </c>
    </row>
    <row r="10" spans="2:13" ht="30.15" customHeight="1" x14ac:dyDescent="0.3">
      <c r="B10" s="634" t="s">
        <v>403</v>
      </c>
      <c r="C10" s="635" t="s">
        <v>404</v>
      </c>
      <c r="D10" s="629" t="s">
        <v>406</v>
      </c>
    </row>
    <row r="12" spans="2:13" x14ac:dyDescent="0.3">
      <c r="B12" s="129"/>
      <c r="C12" s="129"/>
      <c r="D12" s="129"/>
      <c r="E12" s="129"/>
      <c r="F12" s="129"/>
      <c r="G12" s="129"/>
      <c r="H12" s="129"/>
      <c r="I12" s="129"/>
      <c r="J12" s="129"/>
    </row>
    <row r="13" spans="2:13" ht="63.75" customHeight="1" x14ac:dyDescent="0.3">
      <c r="B13" s="888" t="s">
        <v>408</v>
      </c>
      <c r="C13" s="888"/>
      <c r="D13" s="888"/>
      <c r="E13" s="129"/>
      <c r="F13" s="129"/>
      <c r="G13" s="129"/>
      <c r="H13" s="129"/>
      <c r="I13" s="129"/>
      <c r="J13" s="129"/>
    </row>
    <row r="14" spans="2:13" ht="57.75" customHeight="1" x14ac:dyDescent="0.3">
      <c r="B14" s="888" t="s">
        <v>409</v>
      </c>
      <c r="C14" s="888"/>
      <c r="D14" s="888"/>
      <c r="E14" s="129"/>
      <c r="F14" s="129"/>
      <c r="G14" s="129"/>
      <c r="H14" s="129"/>
      <c r="I14" s="129"/>
      <c r="J14" s="129"/>
    </row>
    <row r="15" spans="2:13" x14ac:dyDescent="0.3">
      <c r="B15" s="636"/>
      <c r="C15" s="578"/>
      <c r="D15" s="578"/>
      <c r="E15" s="129"/>
      <c r="F15" s="129"/>
      <c r="G15" s="129"/>
      <c r="H15" s="129"/>
      <c r="I15" s="129"/>
      <c r="J15" s="129"/>
    </row>
    <row r="16" spans="2:13" x14ac:dyDescent="0.3">
      <c r="B16" s="636"/>
      <c r="C16" s="578"/>
      <c r="D16" s="578"/>
      <c r="E16" s="129"/>
      <c r="F16" s="129"/>
      <c r="G16" s="129"/>
      <c r="H16" s="129"/>
      <c r="I16" s="129"/>
      <c r="J16" s="129"/>
    </row>
    <row r="17" spans="2:10" x14ac:dyDescent="0.3">
      <c r="B17" s="636"/>
      <c r="C17" s="578"/>
      <c r="D17" s="578"/>
      <c r="E17" s="129"/>
      <c r="F17" s="129"/>
      <c r="G17" s="129"/>
      <c r="H17" s="129"/>
      <c r="I17" s="129"/>
      <c r="J17" s="129"/>
    </row>
    <row r="18" spans="2:10" x14ac:dyDescent="0.3">
      <c r="B18" s="636"/>
      <c r="C18" s="578"/>
      <c r="D18" s="578"/>
      <c r="E18" s="129"/>
      <c r="F18" s="129"/>
      <c r="G18" s="129"/>
      <c r="H18" s="129"/>
      <c r="I18" s="129"/>
      <c r="J18" s="129"/>
    </row>
    <row r="19" spans="2:10" x14ac:dyDescent="0.3">
      <c r="B19" s="636"/>
      <c r="C19" s="578"/>
      <c r="D19" s="578"/>
      <c r="E19" s="129"/>
      <c r="F19" s="129"/>
      <c r="G19" s="129"/>
      <c r="H19" s="129"/>
      <c r="I19" s="129"/>
      <c r="J19" s="129"/>
    </row>
    <row r="20" spans="2:10" x14ac:dyDescent="0.3">
      <c r="B20" s="636"/>
      <c r="C20" s="578"/>
      <c r="D20" s="578"/>
      <c r="E20" s="129"/>
      <c r="F20" s="129"/>
      <c r="G20" s="129"/>
      <c r="H20" s="129"/>
      <c r="I20" s="129"/>
      <c r="J20" s="129"/>
    </row>
    <row r="21" spans="2:10" x14ac:dyDescent="0.3">
      <c r="B21" s="636"/>
      <c r="C21" s="578"/>
      <c r="D21" s="578"/>
      <c r="E21" s="129"/>
      <c r="F21" s="129"/>
      <c r="G21" s="129"/>
      <c r="H21" s="129"/>
      <c r="I21" s="129"/>
      <c r="J21" s="129"/>
    </row>
    <row r="22" spans="2:10" x14ac:dyDescent="0.3">
      <c r="B22" s="129"/>
      <c r="C22" s="129"/>
      <c r="D22" s="129"/>
      <c r="E22" s="129"/>
      <c r="F22" s="129"/>
      <c r="G22" s="129"/>
      <c r="H22" s="129"/>
      <c r="I22" s="129"/>
      <c r="J22" s="129"/>
    </row>
  </sheetData>
  <mergeCells count="2">
    <mergeCell ref="B13:D13"/>
    <mergeCell ref="B14:D14"/>
  </mergeCells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"/>
  <sheetViews>
    <sheetView showGridLines="0" rightToLeft="1" workbookViewId="0">
      <selection activeCell="D26" sqref="D26"/>
    </sheetView>
  </sheetViews>
  <sheetFormatPr defaultColWidth="9.109375" defaultRowHeight="14.4" x14ac:dyDescent="0.3"/>
  <cols>
    <col min="1" max="1" width="3.6640625" customWidth="1"/>
    <col min="2" max="3" width="20.6640625" customWidth="1"/>
  </cols>
  <sheetData>
    <row r="1" spans="2:12" ht="15" customHeight="1" x14ac:dyDescent="0.3"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2:12" ht="15" customHeight="1" x14ac:dyDescent="0.3"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2:12" ht="15" customHeight="1" x14ac:dyDescent="0.3"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2:12" ht="15" customHeight="1" x14ac:dyDescent="0.3"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2:12" ht="24" customHeight="1" thickBot="1" x14ac:dyDescent="0.35">
      <c r="B5" s="47" t="s">
        <v>410</v>
      </c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2:12" ht="21.15" customHeight="1" thickTop="1" x14ac:dyDescent="0.3"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2:12" ht="21.15" customHeight="1" x14ac:dyDescent="0.3">
      <c r="B7" s="690" t="s">
        <v>300</v>
      </c>
      <c r="C7" s="690"/>
      <c r="E7" s="889" t="s">
        <v>412</v>
      </c>
      <c r="F7" s="889"/>
      <c r="G7" s="889"/>
      <c r="H7" s="889"/>
      <c r="I7" s="889"/>
      <c r="J7" s="889"/>
      <c r="K7" s="889"/>
      <c r="L7" s="889"/>
    </row>
    <row r="8" spans="2:12" ht="21.15" customHeight="1" x14ac:dyDescent="0.3">
      <c r="B8" s="190" t="s">
        <v>301</v>
      </c>
      <c r="C8" s="580">
        <v>0.7</v>
      </c>
      <c r="E8" s="889"/>
      <c r="F8" s="889"/>
      <c r="G8" s="889"/>
      <c r="H8" s="889"/>
      <c r="I8" s="889"/>
      <c r="J8" s="889"/>
      <c r="K8" s="889"/>
      <c r="L8" s="889"/>
    </row>
    <row r="9" spans="2:12" ht="21.15" customHeight="1" x14ac:dyDescent="0.3">
      <c r="B9" s="194" t="s">
        <v>302</v>
      </c>
      <c r="C9" s="581">
        <v>0.19</v>
      </c>
      <c r="E9" s="889" t="s">
        <v>413</v>
      </c>
      <c r="F9" s="889"/>
      <c r="G9" s="889"/>
      <c r="H9" s="889"/>
      <c r="I9" s="889"/>
      <c r="J9" s="889"/>
      <c r="K9" s="889"/>
      <c r="L9" s="889"/>
    </row>
    <row r="10" spans="2:12" ht="21.15" customHeight="1" x14ac:dyDescent="0.3">
      <c r="B10" s="637" t="s">
        <v>303</v>
      </c>
      <c r="C10" s="583">
        <v>0.11</v>
      </c>
      <c r="E10" s="889"/>
      <c r="F10" s="889"/>
      <c r="G10" s="889"/>
      <c r="H10" s="889"/>
      <c r="I10" s="889"/>
      <c r="J10" s="889"/>
      <c r="K10" s="889"/>
      <c r="L10" s="889"/>
    </row>
    <row r="12" spans="2:12" x14ac:dyDescent="0.3">
      <c r="E12" s="638"/>
    </row>
    <row r="13" spans="2:12" x14ac:dyDescent="0.3">
      <c r="E13" s="639"/>
    </row>
  </sheetData>
  <mergeCells count="3">
    <mergeCell ref="E7:L8"/>
    <mergeCell ref="E9:L10"/>
    <mergeCell ref="B7:C7"/>
  </mergeCells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S39"/>
  <sheetViews>
    <sheetView showGridLines="0" rightToLeft="1" workbookViewId="0">
      <selection activeCell="B18" sqref="B18"/>
    </sheetView>
  </sheetViews>
  <sheetFormatPr defaultColWidth="9.109375" defaultRowHeight="14.4" x14ac:dyDescent="0.3"/>
  <cols>
    <col min="1" max="1" width="3.6640625" customWidth="1"/>
    <col min="2" max="2" width="17.33203125" style="131" customWidth="1"/>
    <col min="3" max="18" width="13.6640625" style="131" customWidth="1"/>
  </cols>
  <sheetData>
    <row r="1" spans="2:18" ht="15" customHeight="1" x14ac:dyDescent="0.3">
      <c r="B1" s="46"/>
      <c r="C1" s="46"/>
      <c r="D1" s="46"/>
      <c r="E1" s="46"/>
      <c r="F1" s="46"/>
      <c r="G1" s="46"/>
      <c r="H1" s="46"/>
      <c r="I1" s="46"/>
      <c r="J1" s="46"/>
      <c r="K1" s="46"/>
      <c r="L1"/>
      <c r="M1"/>
      <c r="N1"/>
      <c r="O1"/>
      <c r="P1"/>
      <c r="Q1"/>
      <c r="R1"/>
    </row>
    <row r="2" spans="2:18" ht="15" customHeight="1" x14ac:dyDescent="0.3">
      <c r="B2" s="46"/>
      <c r="C2" s="46"/>
      <c r="D2" s="46"/>
      <c r="E2" s="46"/>
      <c r="F2" s="46"/>
      <c r="G2" s="46"/>
      <c r="H2" s="46"/>
      <c r="I2" s="46"/>
      <c r="J2" s="46"/>
      <c r="K2" s="46"/>
      <c r="L2"/>
      <c r="M2"/>
      <c r="N2"/>
      <c r="O2"/>
      <c r="P2"/>
      <c r="Q2"/>
      <c r="R2"/>
    </row>
    <row r="3" spans="2:18" ht="15" customHeight="1" x14ac:dyDescent="0.3">
      <c r="B3" s="46"/>
      <c r="C3" s="46"/>
      <c r="D3" s="46"/>
      <c r="E3" s="46"/>
      <c r="F3" s="46"/>
      <c r="G3" s="46"/>
      <c r="H3" s="46"/>
      <c r="I3" s="46"/>
      <c r="J3" s="46"/>
      <c r="K3" s="46"/>
      <c r="L3"/>
      <c r="M3"/>
      <c r="N3"/>
      <c r="O3"/>
      <c r="P3"/>
      <c r="Q3"/>
      <c r="R3"/>
    </row>
    <row r="4" spans="2:18" ht="15" customHeight="1" x14ac:dyDescent="0.3">
      <c r="B4" s="46"/>
      <c r="C4" s="46"/>
      <c r="D4" s="46"/>
      <c r="E4" s="46"/>
      <c r="F4" s="46"/>
      <c r="G4" s="46"/>
      <c r="H4" s="46"/>
      <c r="I4" s="46"/>
      <c r="J4" s="46"/>
      <c r="K4" s="46"/>
      <c r="L4"/>
      <c r="M4"/>
      <c r="N4" s="18"/>
      <c r="O4" s="18"/>
      <c r="P4"/>
      <c r="Q4"/>
      <c r="R4"/>
    </row>
    <row r="5" spans="2:18" ht="24.9" customHeight="1" thickBot="1" x14ac:dyDescent="0.35">
      <c r="B5" s="47" t="s">
        <v>267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2:18" ht="15" customHeight="1" thickTop="1" x14ac:dyDescent="0.3">
      <c r="B6" s="49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/>
      <c r="Q6"/>
      <c r="R6"/>
    </row>
    <row r="7" spans="2:18" ht="24.9" customHeight="1" x14ac:dyDescent="0.3">
      <c r="B7" s="584" t="s">
        <v>268</v>
      </c>
      <c r="C7" s="576"/>
      <c r="D7" s="576"/>
      <c r="E7" s="576"/>
      <c r="F7" s="576"/>
      <c r="G7" s="576"/>
      <c r="H7" s="576"/>
    </row>
    <row r="8" spans="2:18" ht="24.9" customHeight="1" x14ac:dyDescent="0.3">
      <c r="B8" s="79" t="s">
        <v>217</v>
      </c>
    </row>
    <row r="9" spans="2:18" ht="21.15" customHeight="1" x14ac:dyDescent="0.3">
      <c r="B9" s="228"/>
      <c r="C9" s="696">
        <v>2020</v>
      </c>
      <c r="D9" s="701"/>
      <c r="E9" s="696">
        <v>2021</v>
      </c>
      <c r="F9" s="696"/>
      <c r="G9" s="697">
        <v>2022</v>
      </c>
      <c r="H9" s="696"/>
    </row>
    <row r="10" spans="2:18" ht="41.25" customHeight="1" x14ac:dyDescent="0.3">
      <c r="B10" s="134"/>
      <c r="C10" s="134" t="s">
        <v>218</v>
      </c>
      <c r="D10" s="546" t="s">
        <v>219</v>
      </c>
      <c r="E10" s="134" t="s">
        <v>218</v>
      </c>
      <c r="F10" s="546" t="s">
        <v>219</v>
      </c>
      <c r="G10" s="134" t="s">
        <v>218</v>
      </c>
      <c r="H10" s="541" t="s">
        <v>219</v>
      </c>
    </row>
    <row r="11" spans="2:18" ht="21.15" customHeight="1" x14ac:dyDescent="0.3">
      <c r="B11" s="279" t="s">
        <v>0</v>
      </c>
      <c r="C11" s="280">
        <v>282</v>
      </c>
      <c r="D11" s="585">
        <f>C11/'כוח אדם'!E36</f>
        <v>0.33254716981132076</v>
      </c>
      <c r="E11" s="338">
        <v>291</v>
      </c>
      <c r="F11" s="281">
        <f>'כוח אדם'!F36/'כוח אדם'!H36</f>
        <v>0.32993197278911562</v>
      </c>
      <c r="G11" s="338">
        <v>299</v>
      </c>
      <c r="H11" s="580">
        <f>'כוח אדם'!I36/'כוח אדם'!K36</f>
        <v>0.34093500570125429</v>
      </c>
    </row>
    <row r="12" spans="2:18" ht="21.15" customHeight="1" x14ac:dyDescent="0.3">
      <c r="B12" s="287" t="s">
        <v>38</v>
      </c>
      <c r="C12" s="140">
        <v>90</v>
      </c>
      <c r="D12" s="586">
        <v>0.49</v>
      </c>
      <c r="E12" s="197">
        <v>81</v>
      </c>
      <c r="F12" s="297">
        <v>0.46551724137931033</v>
      </c>
      <c r="G12" s="197">
        <v>80</v>
      </c>
      <c r="H12" s="581">
        <v>0.46706586826347307</v>
      </c>
    </row>
    <row r="13" spans="2:18" ht="21.15" customHeight="1" x14ac:dyDescent="0.3">
      <c r="B13" s="287" t="s">
        <v>2</v>
      </c>
      <c r="C13" s="140">
        <v>161</v>
      </c>
      <c r="D13" s="586">
        <v>0.42933333333333334</v>
      </c>
      <c r="E13" s="197">
        <v>154</v>
      </c>
      <c r="F13" s="588">
        <v>0.42191780821917807</v>
      </c>
      <c r="G13" s="197">
        <v>152</v>
      </c>
      <c r="H13" s="582">
        <v>0.42577030812324929</v>
      </c>
    </row>
    <row r="14" spans="2:18" ht="21.15" customHeight="1" x14ac:dyDescent="0.3">
      <c r="B14" s="380" t="s">
        <v>39</v>
      </c>
      <c r="C14" s="140">
        <v>77</v>
      </c>
      <c r="D14" s="586">
        <v>0.41</v>
      </c>
      <c r="E14" s="197">
        <v>76</v>
      </c>
      <c r="F14" s="297">
        <v>0.4</v>
      </c>
      <c r="G14" s="197">
        <v>68</v>
      </c>
      <c r="H14" s="581">
        <v>0.4</v>
      </c>
    </row>
    <row r="15" spans="2:18" ht="21.15" customHeight="1" x14ac:dyDescent="0.3">
      <c r="B15" s="392" t="s">
        <v>281</v>
      </c>
      <c r="C15" s="351">
        <f>'כוח אדם'!C36+'כוח אדם'!C53+'כוח אדם'!C69+'כוח אדם'!C85</f>
        <v>604</v>
      </c>
      <c r="D15" s="587">
        <f>C15/('כוח אדם'!E36+'כוח אדם'!E53+'כוח אדם'!E69+'כוח אדם'!E85)</f>
        <v>0.38227848101265821</v>
      </c>
      <c r="E15" s="451">
        <f>E11+E12+E13+E14</f>
        <v>602</v>
      </c>
      <c r="F15" s="589">
        <f>E15/('כוח אדם'!H36+'כוח אדם'!H53+'כוח אדם'!H69+'כוח אדם'!H85)</f>
        <v>0.38101265822784808</v>
      </c>
      <c r="G15" s="451">
        <f>G11+G12+G13+G14</f>
        <v>599</v>
      </c>
      <c r="H15" s="583">
        <f>G15/('כוח אדם'!K36+'כוח אדם'!K53+'כוח אדם'!K69+'כוח אדם'!K85)</f>
        <v>0.38745148771021992</v>
      </c>
    </row>
    <row r="16" spans="2:18" ht="21.15" customHeight="1" x14ac:dyDescent="0.3">
      <c r="B16" s="577"/>
      <c r="C16" s="578"/>
      <c r="D16" s="578"/>
      <c r="F16" s="579"/>
      <c r="H16" s="579"/>
    </row>
    <row r="17" spans="2:19" ht="24.9" customHeight="1" x14ac:dyDescent="0.3">
      <c r="B17" s="584" t="s">
        <v>269</v>
      </c>
      <c r="C17" s="576"/>
      <c r="D17" s="576"/>
      <c r="E17" s="576"/>
      <c r="F17" s="576"/>
      <c r="G17" s="576"/>
      <c r="H17" s="576"/>
      <c r="I17" s="576"/>
      <c r="S17" s="131"/>
    </row>
    <row r="18" spans="2:19" ht="24.9" customHeight="1" x14ac:dyDescent="0.3">
      <c r="B18" s="79" t="s">
        <v>66</v>
      </c>
      <c r="C18" s="79"/>
      <c r="D18" s="79"/>
      <c r="E18" s="79"/>
      <c r="F18" s="79"/>
      <c r="G18" s="79"/>
      <c r="H18" s="79"/>
      <c r="I18" s="79"/>
    </row>
    <row r="19" spans="2:19" ht="21.15" customHeight="1" x14ac:dyDescent="0.3">
      <c r="B19" s="590"/>
      <c r="C19" s="590"/>
      <c r="D19" s="63" t="s">
        <v>0</v>
      </c>
      <c r="E19" s="63" t="s">
        <v>38</v>
      </c>
      <c r="F19" s="63" t="s">
        <v>2</v>
      </c>
      <c r="G19" s="60" t="s">
        <v>207</v>
      </c>
      <c r="H19" s="60" t="s">
        <v>173</v>
      </c>
      <c r="I19" s="60" t="s">
        <v>174</v>
      </c>
    </row>
    <row r="20" spans="2:19" ht="21.15" customHeight="1" x14ac:dyDescent="0.3">
      <c r="B20" s="698">
        <v>2021</v>
      </c>
      <c r="C20" s="594" t="s">
        <v>50</v>
      </c>
      <c r="D20" s="591">
        <v>18878</v>
      </c>
      <c r="E20" s="591">
        <v>1924</v>
      </c>
      <c r="F20" s="591">
        <v>2853</v>
      </c>
      <c r="G20" s="591">
        <v>1715</v>
      </c>
      <c r="H20" s="591">
        <f>SUM(D20:G20)</f>
        <v>25370</v>
      </c>
      <c r="I20" s="693">
        <f>SUM(D20:G21)</f>
        <v>134147.35</v>
      </c>
    </row>
    <row r="21" spans="2:19" ht="21.15" customHeight="1" x14ac:dyDescent="0.3">
      <c r="B21" s="699"/>
      <c r="C21" s="595" t="s">
        <v>51</v>
      </c>
      <c r="D21" s="592">
        <v>55544.35</v>
      </c>
      <c r="E21" s="592">
        <v>4286</v>
      </c>
      <c r="F21" s="592">
        <v>28522</v>
      </c>
      <c r="G21" s="592">
        <v>20425</v>
      </c>
      <c r="H21" s="592">
        <f>SUM(D21:G21)</f>
        <v>108777.35</v>
      </c>
      <c r="I21" s="694"/>
    </row>
    <row r="22" spans="2:19" ht="21.15" customHeight="1" x14ac:dyDescent="0.3">
      <c r="B22" s="700">
        <v>2022</v>
      </c>
      <c r="C22" s="595" t="s">
        <v>50</v>
      </c>
      <c r="D22" s="592">
        <v>18217</v>
      </c>
      <c r="E22" s="592">
        <v>1656</v>
      </c>
      <c r="F22" s="592">
        <v>2754</v>
      </c>
      <c r="G22" s="592">
        <v>1563</v>
      </c>
      <c r="H22" s="592">
        <f>SUM(D22:G22)</f>
        <v>24190</v>
      </c>
      <c r="I22" s="694">
        <f>SUM(D22:G23)</f>
        <v>127585.22</v>
      </c>
    </row>
    <row r="23" spans="2:19" ht="21.15" customHeight="1" x14ac:dyDescent="0.3">
      <c r="B23" s="699"/>
      <c r="C23" s="596" t="s">
        <v>51</v>
      </c>
      <c r="D23" s="593">
        <v>54589.22</v>
      </c>
      <c r="E23" s="593">
        <v>3930</v>
      </c>
      <c r="F23" s="593">
        <v>24272</v>
      </c>
      <c r="G23" s="593">
        <v>20604</v>
      </c>
      <c r="H23" s="593">
        <f>SUM(D23:G23)</f>
        <v>103395.22</v>
      </c>
      <c r="I23" s="695"/>
    </row>
    <row r="24" spans="2:19" ht="21.15" customHeight="1" x14ac:dyDescent="0.3"/>
    <row r="25" spans="2:19" ht="24.9" customHeight="1" x14ac:dyDescent="0.3">
      <c r="B25" s="584" t="s">
        <v>270</v>
      </c>
      <c r="C25" s="584"/>
      <c r="D25" s="584"/>
      <c r="E25" s="584"/>
      <c r="F25" s="584"/>
      <c r="G25" s="584"/>
      <c r="H25" s="584"/>
      <c r="I25" s="584"/>
      <c r="J25" s="584"/>
      <c r="K25" s="584"/>
      <c r="L25" s="584"/>
      <c r="M25" s="584"/>
      <c r="N25" s="584"/>
      <c r="O25" s="584"/>
      <c r="P25" s="584"/>
      <c r="Q25" s="584"/>
      <c r="R25" s="584"/>
    </row>
    <row r="26" spans="2:19" ht="24.9" customHeight="1" x14ac:dyDescent="0.3">
      <c r="B26" s="79" t="s">
        <v>145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</row>
    <row r="27" spans="2:19" s="25" customFormat="1" ht="21.15" customHeight="1" x14ac:dyDescent="0.3">
      <c r="B27" s="5"/>
      <c r="C27" s="690" t="s">
        <v>137</v>
      </c>
      <c r="D27" s="690"/>
      <c r="E27" s="690"/>
      <c r="F27" s="691"/>
      <c r="G27" s="690" t="s">
        <v>138</v>
      </c>
      <c r="H27" s="690"/>
      <c r="I27" s="690"/>
      <c r="J27" s="690"/>
      <c r="K27" s="692" t="s">
        <v>139</v>
      </c>
      <c r="L27" s="690"/>
      <c r="M27" s="690"/>
      <c r="N27" s="691"/>
      <c r="O27" s="690" t="s">
        <v>140</v>
      </c>
      <c r="P27" s="690"/>
      <c r="Q27" s="690"/>
      <c r="R27" s="690"/>
    </row>
    <row r="28" spans="2:19" s="25" customFormat="1" ht="21.15" customHeight="1" x14ac:dyDescent="0.3">
      <c r="B28" s="597"/>
      <c r="C28" s="687">
        <v>2021</v>
      </c>
      <c r="D28" s="689"/>
      <c r="E28" s="687">
        <v>2022</v>
      </c>
      <c r="F28" s="688"/>
      <c r="G28" s="687">
        <v>2021</v>
      </c>
      <c r="H28" s="689"/>
      <c r="I28" s="687">
        <v>2022</v>
      </c>
      <c r="J28" s="688"/>
      <c r="K28" s="687">
        <v>2021</v>
      </c>
      <c r="L28" s="689"/>
      <c r="M28" s="687">
        <v>2022</v>
      </c>
      <c r="N28" s="688"/>
      <c r="O28" s="687">
        <v>2021</v>
      </c>
      <c r="P28" s="689"/>
      <c r="Q28" s="687">
        <v>2022</v>
      </c>
      <c r="R28" s="687"/>
    </row>
    <row r="29" spans="2:19" s="25" customFormat="1" ht="27" customHeight="1" x14ac:dyDescent="0.3">
      <c r="B29" s="478"/>
      <c r="C29" s="478" t="s">
        <v>118</v>
      </c>
      <c r="D29" s="488" t="s">
        <v>220</v>
      </c>
      <c r="E29" s="478" t="s">
        <v>118</v>
      </c>
      <c r="F29" s="483" t="s">
        <v>220</v>
      </c>
      <c r="G29" s="478" t="s">
        <v>118</v>
      </c>
      <c r="H29" s="488" t="s">
        <v>220</v>
      </c>
      <c r="I29" s="478" t="s">
        <v>118</v>
      </c>
      <c r="J29" s="483" t="s">
        <v>220</v>
      </c>
      <c r="K29" s="478" t="s">
        <v>118</v>
      </c>
      <c r="L29" s="488" t="s">
        <v>220</v>
      </c>
      <c r="M29" s="478" t="s">
        <v>118</v>
      </c>
      <c r="N29" s="483" t="s">
        <v>220</v>
      </c>
      <c r="O29" s="478" t="s">
        <v>118</v>
      </c>
      <c r="P29" s="488" t="s">
        <v>220</v>
      </c>
      <c r="Q29" s="478" t="s">
        <v>118</v>
      </c>
      <c r="R29" s="479" t="s">
        <v>220</v>
      </c>
    </row>
    <row r="30" spans="2:19" s="25" customFormat="1" ht="21.15" customHeight="1" x14ac:dyDescent="0.3">
      <c r="B30" s="598" t="s">
        <v>0</v>
      </c>
      <c r="C30" s="599">
        <v>278</v>
      </c>
      <c r="D30" s="608">
        <f>278/5556</f>
        <v>5.003599712023038E-2</v>
      </c>
      <c r="E30" s="599">
        <v>282</v>
      </c>
      <c r="F30" s="605">
        <f>282/5610</f>
        <v>5.0267379679144387E-2</v>
      </c>
      <c r="G30" s="599">
        <v>61</v>
      </c>
      <c r="H30" s="608">
        <f>61/5556</f>
        <v>1.0979121670266379E-2</v>
      </c>
      <c r="I30" s="599">
        <v>62</v>
      </c>
      <c r="J30" s="605">
        <f>62/5610</f>
        <v>1.1051693404634581E-2</v>
      </c>
      <c r="K30" s="599" t="s">
        <v>141</v>
      </c>
      <c r="L30" s="612" t="s">
        <v>141</v>
      </c>
      <c r="M30" s="599" t="s">
        <v>141</v>
      </c>
      <c r="N30" s="177" t="s">
        <v>141</v>
      </c>
      <c r="O30" s="599">
        <v>241</v>
      </c>
      <c r="P30" s="608">
        <f>241/5556</f>
        <v>4.3376529877609794E-2</v>
      </c>
      <c r="Q30" s="599">
        <v>285</v>
      </c>
      <c r="R30" s="600">
        <f>285/5610</f>
        <v>5.0802139037433157E-2</v>
      </c>
    </row>
    <row r="31" spans="2:19" s="25" customFormat="1" ht="21.15" customHeight="1" x14ac:dyDescent="0.3">
      <c r="B31" s="601" t="s">
        <v>38</v>
      </c>
      <c r="C31" s="178" t="s">
        <v>141</v>
      </c>
      <c r="D31" s="609" t="s">
        <v>141</v>
      </c>
      <c r="E31" s="439">
        <v>28</v>
      </c>
      <c r="F31" s="606">
        <v>2.5000000000000001E-2</v>
      </c>
      <c r="G31" s="178" t="s">
        <v>141</v>
      </c>
      <c r="H31" s="610" t="s">
        <v>141</v>
      </c>
      <c r="I31" s="178" t="s">
        <v>141</v>
      </c>
      <c r="J31" s="179" t="s">
        <v>141</v>
      </c>
      <c r="K31" s="178" t="s">
        <v>141</v>
      </c>
      <c r="L31" s="610" t="s">
        <v>141</v>
      </c>
      <c r="M31" s="178" t="s">
        <v>141</v>
      </c>
      <c r="N31" s="179" t="s">
        <v>141</v>
      </c>
      <c r="O31" s="439">
        <v>85</v>
      </c>
      <c r="P31" s="613">
        <v>7.4999999999999997E-2</v>
      </c>
      <c r="Q31" s="439">
        <v>97</v>
      </c>
      <c r="R31" s="602">
        <f>97/1115</f>
        <v>8.6995515695067263E-2</v>
      </c>
    </row>
    <row r="32" spans="2:19" s="25" customFormat="1" ht="21.15" customHeight="1" x14ac:dyDescent="0.3">
      <c r="B32" s="601" t="s">
        <v>2</v>
      </c>
      <c r="C32" s="178" t="s">
        <v>141</v>
      </c>
      <c r="D32" s="610" t="s">
        <v>141</v>
      </c>
      <c r="E32" s="178" t="s">
        <v>141</v>
      </c>
      <c r="F32" s="179" t="s">
        <v>141</v>
      </c>
      <c r="G32" s="178" t="s">
        <v>141</v>
      </c>
      <c r="H32" s="610" t="s">
        <v>141</v>
      </c>
      <c r="I32" s="178" t="s">
        <v>141</v>
      </c>
      <c r="J32" s="179" t="s">
        <v>141</v>
      </c>
      <c r="K32" s="178" t="s">
        <v>141</v>
      </c>
      <c r="L32" s="610" t="s">
        <v>141</v>
      </c>
      <c r="M32" s="178" t="s">
        <v>141</v>
      </c>
      <c r="N32" s="179" t="s">
        <v>141</v>
      </c>
      <c r="O32" s="178" t="s">
        <v>141</v>
      </c>
      <c r="P32" s="610" t="s">
        <v>141</v>
      </c>
      <c r="Q32" s="178" t="s">
        <v>141</v>
      </c>
      <c r="R32" s="178" t="s">
        <v>141</v>
      </c>
    </row>
    <row r="33" spans="1:18" s="25" customFormat="1" ht="21.15" customHeight="1" x14ac:dyDescent="0.3">
      <c r="B33" s="603" t="s">
        <v>207</v>
      </c>
      <c r="C33" s="181" t="s">
        <v>141</v>
      </c>
      <c r="D33" s="611" t="s">
        <v>141</v>
      </c>
      <c r="E33" s="604">
        <v>30</v>
      </c>
      <c r="F33" s="607">
        <v>3.2000000000000001E-2</v>
      </c>
      <c r="G33" s="181" t="s">
        <v>141</v>
      </c>
      <c r="H33" s="611" t="s">
        <v>141</v>
      </c>
      <c r="I33" s="181" t="s">
        <v>141</v>
      </c>
      <c r="J33" s="182" t="s">
        <v>141</v>
      </c>
      <c r="K33" s="181" t="s">
        <v>141</v>
      </c>
      <c r="L33" s="611" t="s">
        <v>141</v>
      </c>
      <c r="M33" s="181" t="s">
        <v>141</v>
      </c>
      <c r="N33" s="182" t="s">
        <v>141</v>
      </c>
      <c r="O33" s="181" t="s">
        <v>141</v>
      </c>
      <c r="P33" s="611" t="s">
        <v>141</v>
      </c>
      <c r="Q33" s="181" t="s">
        <v>141</v>
      </c>
      <c r="R33" s="181" t="s">
        <v>141</v>
      </c>
    </row>
    <row r="34" spans="1:18" ht="21.15" customHeight="1" x14ac:dyDescent="0.3"/>
    <row r="35" spans="1:18" ht="24.9" customHeight="1" x14ac:dyDescent="0.3">
      <c r="B35" s="686" t="s">
        <v>271</v>
      </c>
      <c r="C35" s="686"/>
      <c r="D35" s="686"/>
      <c r="E35" s="686"/>
      <c r="F35" s="686"/>
    </row>
    <row r="36" spans="1:18" ht="24.9" customHeight="1" x14ac:dyDescent="0.3">
      <c r="B36" s="79" t="s">
        <v>146</v>
      </c>
      <c r="C36" s="79"/>
      <c r="D36" s="79"/>
    </row>
    <row r="37" spans="1:18" s="158" customFormat="1" ht="21.15" customHeight="1" x14ac:dyDescent="0.3">
      <c r="A37" s="205"/>
      <c r="B37" s="549"/>
      <c r="C37" s="702" t="s">
        <v>147</v>
      </c>
      <c r="D37" s="702"/>
      <c r="E37" s="702" t="s">
        <v>148</v>
      </c>
      <c r="F37" s="702"/>
    </row>
    <row r="38" spans="1:18" ht="21.15" customHeight="1" x14ac:dyDescent="0.3">
      <c r="A38" s="205"/>
      <c r="B38" s="201">
        <v>2021</v>
      </c>
      <c r="C38" s="703">
        <v>0.22</v>
      </c>
      <c r="D38" s="703"/>
      <c r="E38" s="703">
        <f>2/7</f>
        <v>0.2857142857142857</v>
      </c>
      <c r="F38" s="703"/>
    </row>
    <row r="39" spans="1:18" ht="21.15" customHeight="1" x14ac:dyDescent="0.3">
      <c r="A39" s="205"/>
      <c r="B39" s="1">
        <v>2022</v>
      </c>
      <c r="C39" s="704">
        <v>0.22</v>
      </c>
      <c r="D39" s="704"/>
      <c r="E39" s="704">
        <f>2/7</f>
        <v>0.2857142857142857</v>
      </c>
      <c r="F39" s="704"/>
    </row>
  </sheetData>
  <mergeCells count="26">
    <mergeCell ref="C37:D37"/>
    <mergeCell ref="C38:D38"/>
    <mergeCell ref="C39:D39"/>
    <mergeCell ref="E37:F37"/>
    <mergeCell ref="E38:F38"/>
    <mergeCell ref="E39:F39"/>
    <mergeCell ref="I20:I21"/>
    <mergeCell ref="I22:I23"/>
    <mergeCell ref="E9:F9"/>
    <mergeCell ref="G9:H9"/>
    <mergeCell ref="B20:B21"/>
    <mergeCell ref="B22:B23"/>
    <mergeCell ref="C9:D9"/>
    <mergeCell ref="B35:F35"/>
    <mergeCell ref="M28:N28"/>
    <mergeCell ref="O28:P28"/>
    <mergeCell ref="Q28:R28"/>
    <mergeCell ref="C27:F27"/>
    <mergeCell ref="G27:J27"/>
    <mergeCell ref="K27:N27"/>
    <mergeCell ref="O27:R27"/>
    <mergeCell ref="C28:D28"/>
    <mergeCell ref="E28:F28"/>
    <mergeCell ref="G28:H28"/>
    <mergeCell ref="I28:J28"/>
    <mergeCell ref="K28:L28"/>
  </mergeCells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"/>
  <sheetViews>
    <sheetView showGridLines="0" rightToLeft="1" zoomScale="85" zoomScaleNormal="85" workbookViewId="0">
      <selection activeCell="D26" sqref="D26"/>
    </sheetView>
  </sheetViews>
  <sheetFormatPr defaultColWidth="9.109375" defaultRowHeight="14.4" x14ac:dyDescent="0.3"/>
  <cols>
    <col min="1" max="4" width="9.109375" style="648" customWidth="1"/>
    <col min="5" max="16384" width="9.109375" style="648"/>
  </cols>
  <sheetData/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48"/>
  <sheetViews>
    <sheetView showGridLines="0" rightToLeft="1" topLeftCell="A37" zoomScale="120" zoomScaleNormal="120" workbookViewId="0">
      <selection activeCell="F45" sqref="F45"/>
    </sheetView>
  </sheetViews>
  <sheetFormatPr defaultColWidth="9.109375" defaultRowHeight="14.4" x14ac:dyDescent="0.3"/>
  <cols>
    <col min="1" max="1" width="3.6640625" customWidth="1"/>
    <col min="2" max="2" width="14.6640625" customWidth="1"/>
    <col min="3" max="9" width="10.6640625" customWidth="1"/>
  </cols>
  <sheetData>
    <row r="1" spans="2:9" ht="15" customHeight="1" x14ac:dyDescent="0.3"/>
    <row r="2" spans="2:9" ht="15" customHeight="1" x14ac:dyDescent="0.3"/>
    <row r="3" spans="2:9" ht="15" customHeight="1" x14ac:dyDescent="0.3"/>
    <row r="4" spans="2:9" ht="15" customHeight="1" x14ac:dyDescent="0.3"/>
    <row r="5" spans="2:9" ht="24" customHeight="1" thickBot="1" x14ac:dyDescent="0.35">
      <c r="B5" s="47" t="s">
        <v>312</v>
      </c>
      <c r="C5" s="47"/>
      <c r="D5" s="47"/>
      <c r="E5" s="47"/>
      <c r="F5" s="47"/>
      <c r="G5" s="47"/>
      <c r="H5" s="47"/>
      <c r="I5" s="47"/>
    </row>
    <row r="6" spans="2:9" ht="15" customHeight="1" thickTop="1" x14ac:dyDescent="0.3">
      <c r="B6" s="49"/>
      <c r="C6" s="49"/>
      <c r="D6" s="49"/>
      <c r="E6" s="49"/>
      <c r="F6" s="49"/>
      <c r="G6" s="49"/>
      <c r="H6" s="49"/>
      <c r="I6" s="49"/>
    </row>
    <row r="7" spans="2:9" ht="24.9" customHeight="1" x14ac:dyDescent="0.3">
      <c r="B7" s="706" t="s">
        <v>339</v>
      </c>
      <c r="C7" s="706"/>
      <c r="D7" s="706"/>
      <c r="E7" s="706"/>
      <c r="F7" s="706"/>
      <c r="G7" s="706"/>
      <c r="H7" s="706"/>
    </row>
    <row r="8" spans="2:9" ht="31.95" customHeight="1" x14ac:dyDescent="0.3">
      <c r="B8" s="61"/>
      <c r="C8" s="63">
        <v>2017</v>
      </c>
      <c r="D8" s="63">
        <v>2018</v>
      </c>
      <c r="E8" s="63">
        <v>2019</v>
      </c>
      <c r="F8" s="63">
        <v>2020</v>
      </c>
      <c r="G8" s="63">
        <v>2021</v>
      </c>
      <c r="H8" s="74">
        <v>2022</v>
      </c>
      <c r="I8" s="71" t="s">
        <v>5</v>
      </c>
    </row>
    <row r="9" spans="2:9" ht="21.15" customHeight="1" x14ac:dyDescent="0.3">
      <c r="B9" s="58" t="s">
        <v>50</v>
      </c>
      <c r="C9" s="183">
        <v>22312</v>
      </c>
      <c r="D9" s="183">
        <v>21430</v>
      </c>
      <c r="E9" s="183">
        <v>21114</v>
      </c>
      <c r="F9" s="183">
        <v>17891</v>
      </c>
      <c r="G9" s="183">
        <v>18878</v>
      </c>
      <c r="H9" s="183">
        <v>18216.79</v>
      </c>
      <c r="I9" s="705" t="s">
        <v>236</v>
      </c>
    </row>
    <row r="10" spans="2:9" ht="21.15" customHeight="1" x14ac:dyDescent="0.3">
      <c r="B10" s="52" t="s">
        <v>51</v>
      </c>
      <c r="C10" s="94">
        <v>87191</v>
      </c>
      <c r="D10" s="94">
        <v>84696</v>
      </c>
      <c r="E10" s="94">
        <v>80121</v>
      </c>
      <c r="F10" s="94">
        <v>73613</v>
      </c>
      <c r="G10" s="94">
        <v>55544.35</v>
      </c>
      <c r="H10" s="94">
        <v>54589</v>
      </c>
      <c r="I10" s="705"/>
    </row>
    <row r="11" spans="2:9" ht="21.15" customHeight="1" x14ac:dyDescent="0.3">
      <c r="B11" s="52" t="s">
        <v>8</v>
      </c>
      <c r="C11" s="184">
        <f>SUM(C9:C10)</f>
        <v>109503</v>
      </c>
      <c r="D11" s="184">
        <f>SUM(D9:D10)</f>
        <v>106126</v>
      </c>
      <c r="E11" s="184">
        <f>SUM(E9:E10)</f>
        <v>101235</v>
      </c>
      <c r="F11" s="184">
        <f>SUM(F9:F10)</f>
        <v>91504</v>
      </c>
      <c r="G11" s="184">
        <f>G9+G10</f>
        <v>74422.350000000006</v>
      </c>
      <c r="H11" s="184">
        <f>H9+H10</f>
        <v>72805.790000000008</v>
      </c>
      <c r="I11" s="705"/>
    </row>
    <row r="12" spans="2:9" ht="29.85" customHeight="1" x14ac:dyDescent="0.3">
      <c r="B12" s="54" t="s">
        <v>340</v>
      </c>
      <c r="C12" s="185"/>
      <c r="D12" s="185">
        <f>(D11-C11)/C11</f>
        <v>-3.0839337735039222E-2</v>
      </c>
      <c r="E12" s="185">
        <f>(E11-D11)/D11</f>
        <v>-4.6086727097977877E-2</v>
      </c>
      <c r="F12" s="185">
        <f>(F11-E11)/E11</f>
        <v>-9.6122882402331203E-2</v>
      </c>
      <c r="G12" s="185">
        <f>(G11-F11)/F11</f>
        <v>-0.18667653873054724</v>
      </c>
      <c r="H12" s="185">
        <f>(H11-G11)/G11</f>
        <v>-2.1721431801065103E-2</v>
      </c>
      <c r="I12" s="705"/>
    </row>
    <row r="13" spans="2:9" ht="21.15" customHeight="1" x14ac:dyDescent="0.3"/>
    <row r="14" spans="2:9" ht="24.9" customHeight="1" x14ac:dyDescent="0.3">
      <c r="B14" s="706" t="s">
        <v>0</v>
      </c>
      <c r="C14" s="706"/>
      <c r="D14" s="706"/>
      <c r="E14" s="706"/>
      <c r="F14" s="706"/>
      <c r="G14" s="706"/>
      <c r="H14" s="706"/>
    </row>
    <row r="15" spans="2:9" ht="31.95" customHeight="1" x14ac:dyDescent="0.3">
      <c r="B15" s="60"/>
      <c r="C15" s="56">
        <v>2021</v>
      </c>
      <c r="D15" s="56">
        <v>2022</v>
      </c>
      <c r="E15" s="56" t="s">
        <v>232</v>
      </c>
      <c r="F15" s="56"/>
      <c r="G15" s="56"/>
      <c r="H15" s="56"/>
      <c r="I15" s="51" t="s">
        <v>5</v>
      </c>
    </row>
    <row r="16" spans="2:9" ht="21.15" customHeight="1" x14ac:dyDescent="0.3">
      <c r="B16" s="58" t="s">
        <v>50</v>
      </c>
      <c r="C16" s="183">
        <v>18878</v>
      </c>
      <c r="D16" s="183">
        <v>18216.79</v>
      </c>
      <c r="E16" s="186">
        <f>(D16-C16)/C16</f>
        <v>-3.5025426422290451E-2</v>
      </c>
      <c r="F16" s="707"/>
      <c r="G16" s="155"/>
      <c r="H16" s="155"/>
      <c r="I16" s="705" t="s">
        <v>236</v>
      </c>
    </row>
    <row r="17" spans="2:9" ht="21.15" customHeight="1" x14ac:dyDescent="0.3">
      <c r="B17" s="52" t="s">
        <v>51</v>
      </c>
      <c r="C17" s="94">
        <v>55544.35</v>
      </c>
      <c r="D17" s="94">
        <v>54589</v>
      </c>
      <c r="E17" s="187">
        <f>(D17-C17)/C17</f>
        <v>-1.7199769193446294E-2</v>
      </c>
      <c r="F17" s="708"/>
      <c r="G17" s="160"/>
      <c r="H17" s="160"/>
      <c r="I17" s="705"/>
    </row>
    <row r="18" spans="2:9" ht="21.15" customHeight="1" x14ac:dyDescent="0.3">
      <c r="B18" s="54" t="s">
        <v>8</v>
      </c>
      <c r="C18" s="188">
        <f>C16+C17</f>
        <v>74422.350000000006</v>
      </c>
      <c r="D18" s="188">
        <f t="shared" ref="D18" si="0">D16+D17</f>
        <v>72805.790000000008</v>
      </c>
      <c r="E18" s="189">
        <f>(D18-C18)/C18</f>
        <v>-2.1721431801065103E-2</v>
      </c>
      <c r="F18" s="709"/>
      <c r="G18" s="169"/>
      <c r="H18" s="169"/>
      <c r="I18" s="705"/>
    </row>
    <row r="19" spans="2:9" ht="21.15" customHeight="1" x14ac:dyDescent="0.3"/>
    <row r="20" spans="2:9" ht="24.9" customHeight="1" x14ac:dyDescent="0.3">
      <c r="B20" s="706" t="s">
        <v>38</v>
      </c>
      <c r="C20" s="706"/>
      <c r="D20" s="706"/>
      <c r="E20" s="706"/>
      <c r="F20" s="706"/>
      <c r="G20" s="706"/>
      <c r="H20" s="706"/>
    </row>
    <row r="21" spans="2:9" ht="31.95" customHeight="1" x14ac:dyDescent="0.3">
      <c r="B21" s="56"/>
      <c r="C21" s="56">
        <v>2021</v>
      </c>
      <c r="D21" s="56">
        <v>2022</v>
      </c>
      <c r="E21" s="56" t="s">
        <v>232</v>
      </c>
      <c r="F21" s="56"/>
      <c r="G21" s="56"/>
      <c r="H21" s="56"/>
      <c r="I21" s="51" t="s">
        <v>5</v>
      </c>
    </row>
    <row r="22" spans="2:9" ht="21.15" customHeight="1" x14ac:dyDescent="0.3">
      <c r="B22" s="190" t="s">
        <v>50</v>
      </c>
      <c r="C22" s="191">
        <v>1924</v>
      </c>
      <c r="D22" s="191">
        <v>1656</v>
      </c>
      <c r="E22" s="192">
        <f>(D22-C22)/C22</f>
        <v>-0.1392931392931393</v>
      </c>
      <c r="F22" s="710"/>
      <c r="G22" s="193"/>
      <c r="H22" s="193"/>
      <c r="I22" s="705" t="s">
        <v>236</v>
      </c>
    </row>
    <row r="23" spans="2:9" ht="21.15" customHeight="1" x14ac:dyDescent="0.3">
      <c r="B23" s="194" t="s">
        <v>51</v>
      </c>
      <c r="C23" s="195">
        <v>4286</v>
      </c>
      <c r="D23" s="195">
        <v>3930</v>
      </c>
      <c r="E23" s="196">
        <f>(D23-C23)/C23</f>
        <v>-8.3061129258049468E-2</v>
      </c>
      <c r="F23" s="711"/>
      <c r="G23" s="197"/>
      <c r="H23" s="197"/>
      <c r="I23" s="705"/>
    </row>
    <row r="24" spans="2:9" ht="21.15" customHeight="1" x14ac:dyDescent="0.3">
      <c r="B24" s="1" t="s">
        <v>8</v>
      </c>
      <c r="C24" s="198">
        <f>C22+C23</f>
        <v>6210</v>
      </c>
      <c r="D24" s="198">
        <f>D22+D23</f>
        <v>5586</v>
      </c>
      <c r="E24" s="199">
        <f>(D24-C24)/C24</f>
        <v>-0.10048309178743961</v>
      </c>
      <c r="F24" s="712"/>
      <c r="G24" s="200"/>
      <c r="H24" s="200"/>
      <c r="I24" s="705"/>
    </row>
    <row r="25" spans="2:9" ht="21.15" customHeight="1" x14ac:dyDescent="0.3"/>
    <row r="26" spans="2:9" ht="24.9" customHeight="1" x14ac:dyDescent="0.3">
      <c r="B26" s="706" t="s">
        <v>2</v>
      </c>
      <c r="C26" s="706"/>
      <c r="D26" s="706"/>
      <c r="E26" s="706"/>
      <c r="F26" s="706"/>
      <c r="G26" s="706"/>
      <c r="H26" s="706"/>
    </row>
    <row r="27" spans="2:9" ht="31.95" customHeight="1" x14ac:dyDescent="0.3">
      <c r="B27" s="56"/>
      <c r="C27" s="56">
        <v>2021</v>
      </c>
      <c r="D27" s="56">
        <v>2022</v>
      </c>
      <c r="E27" s="56" t="s">
        <v>232</v>
      </c>
      <c r="F27" s="56"/>
      <c r="G27" s="56"/>
      <c r="H27" s="56"/>
      <c r="I27" s="51" t="s">
        <v>5</v>
      </c>
    </row>
    <row r="28" spans="2:9" ht="21.15" customHeight="1" x14ac:dyDescent="0.3">
      <c r="B28" s="190" t="s">
        <v>50</v>
      </c>
      <c r="C28" s="191">
        <v>2853</v>
      </c>
      <c r="D28" s="191">
        <v>2754</v>
      </c>
      <c r="E28" s="192">
        <f>(D28-C28)/C28</f>
        <v>-3.4700315457413249E-2</v>
      </c>
      <c r="F28" s="710"/>
      <c r="G28" s="193"/>
      <c r="H28" s="193"/>
      <c r="I28" s="705" t="s">
        <v>236</v>
      </c>
    </row>
    <row r="29" spans="2:9" ht="21.15" customHeight="1" x14ac:dyDescent="0.3">
      <c r="B29" s="194" t="s">
        <v>51</v>
      </c>
      <c r="C29" s="195">
        <v>28522</v>
      </c>
      <c r="D29" s="195">
        <v>24272</v>
      </c>
      <c r="E29" s="196">
        <f>(D29-C29)/C29</f>
        <v>-0.14900778346539514</v>
      </c>
      <c r="F29" s="711"/>
      <c r="G29" s="197"/>
      <c r="H29" s="197"/>
      <c r="I29" s="705"/>
    </row>
    <row r="30" spans="2:9" ht="21.15" customHeight="1" x14ac:dyDescent="0.3">
      <c r="B30" s="1" t="s">
        <v>8</v>
      </c>
      <c r="C30" s="198">
        <f>C28+C29</f>
        <v>31375</v>
      </c>
      <c r="D30" s="198">
        <f>D28+D29</f>
        <v>27026</v>
      </c>
      <c r="E30" s="199">
        <f>(D30-C30)/C30</f>
        <v>-0.13861354581673307</v>
      </c>
      <c r="F30" s="712"/>
      <c r="G30" s="200"/>
      <c r="H30" s="200"/>
      <c r="I30" s="705"/>
    </row>
    <row r="31" spans="2:9" ht="21.15" customHeight="1" x14ac:dyDescent="0.3"/>
    <row r="32" spans="2:9" ht="24.9" customHeight="1" x14ac:dyDescent="0.3">
      <c r="B32" s="706" t="s">
        <v>231</v>
      </c>
      <c r="C32" s="706"/>
      <c r="D32" s="706"/>
      <c r="E32" s="706"/>
      <c r="F32" s="706"/>
      <c r="G32" s="706"/>
      <c r="H32" s="706"/>
    </row>
    <row r="33" spans="2:9" ht="31.95" customHeight="1" x14ac:dyDescent="0.3">
      <c r="B33" s="56"/>
      <c r="C33" s="56">
        <v>2021</v>
      </c>
      <c r="D33" s="56">
        <v>2022</v>
      </c>
      <c r="E33" s="56" t="s">
        <v>232</v>
      </c>
      <c r="F33" s="56"/>
      <c r="G33" s="56"/>
      <c r="H33" s="56"/>
      <c r="I33" s="51" t="s">
        <v>5</v>
      </c>
    </row>
    <row r="34" spans="2:9" ht="21.15" customHeight="1" x14ac:dyDescent="0.3">
      <c r="B34" s="201" t="s">
        <v>50</v>
      </c>
      <c r="C34" s="191">
        <v>1715</v>
      </c>
      <c r="D34" s="191">
        <v>1563</v>
      </c>
      <c r="E34" s="192">
        <f>(D34-C34)/C34</f>
        <v>-8.8629737609329448E-2</v>
      </c>
      <c r="F34" s="710"/>
      <c r="G34" s="193"/>
      <c r="H34" s="193"/>
      <c r="I34" s="705" t="s">
        <v>236</v>
      </c>
    </row>
    <row r="35" spans="2:9" ht="21.15" customHeight="1" x14ac:dyDescent="0.3">
      <c r="B35" s="202" t="s">
        <v>51</v>
      </c>
      <c r="C35" s="195">
        <v>20425</v>
      </c>
      <c r="D35" s="195">
        <v>20604</v>
      </c>
      <c r="E35" s="196">
        <f>(D35-C35)/C35</f>
        <v>8.7637698898408809E-3</v>
      </c>
      <c r="F35" s="711"/>
      <c r="G35" s="197"/>
      <c r="H35" s="197"/>
      <c r="I35" s="705"/>
    </row>
    <row r="36" spans="2:9" ht="21.15" customHeight="1" x14ac:dyDescent="0.3">
      <c r="B36" s="1" t="s">
        <v>8</v>
      </c>
      <c r="C36" s="198">
        <f>C34+C35</f>
        <v>22140</v>
      </c>
      <c r="D36" s="198">
        <f>D34+D35</f>
        <v>22167</v>
      </c>
      <c r="E36" s="199">
        <f>(D36-C36)/C36</f>
        <v>1.2195121951219512E-3</v>
      </c>
      <c r="F36" s="712"/>
      <c r="G36" s="200"/>
      <c r="H36" s="200"/>
      <c r="I36" s="705"/>
    </row>
    <row r="37" spans="2:9" ht="21.15" customHeight="1" x14ac:dyDescent="0.3"/>
    <row r="38" spans="2:9" ht="24.9" customHeight="1" x14ac:dyDescent="0.3">
      <c r="B38" s="706" t="s">
        <v>341</v>
      </c>
      <c r="C38" s="706"/>
      <c r="D38" s="706"/>
      <c r="E38" s="706"/>
      <c r="F38" s="706"/>
      <c r="G38" s="706"/>
      <c r="H38" s="706"/>
    </row>
    <row r="39" spans="2:9" ht="31.95" customHeight="1" x14ac:dyDescent="0.3">
      <c r="B39" s="62" t="s">
        <v>221</v>
      </c>
      <c r="C39" s="62" t="s">
        <v>234</v>
      </c>
      <c r="D39" s="62" t="s">
        <v>235</v>
      </c>
      <c r="E39" s="62" t="s">
        <v>8</v>
      </c>
      <c r="F39" s="62"/>
      <c r="G39" s="62"/>
      <c r="H39" s="62"/>
      <c r="I39" s="51" t="s">
        <v>5</v>
      </c>
    </row>
    <row r="40" spans="2:9" ht="21.15" customHeight="1" x14ac:dyDescent="0.3">
      <c r="B40" s="716">
        <v>2021</v>
      </c>
      <c r="C40" s="203" t="s">
        <v>50</v>
      </c>
      <c r="D40" s="183">
        <f>C16+C22+C28+C34</f>
        <v>25370</v>
      </c>
      <c r="E40" s="715">
        <f>D40+D41</f>
        <v>134147.35</v>
      </c>
      <c r="F40" s="204"/>
      <c r="G40" s="205"/>
      <c r="H40" s="206"/>
      <c r="I40" s="705" t="s">
        <v>236</v>
      </c>
    </row>
    <row r="41" spans="2:9" ht="21.15" customHeight="1" x14ac:dyDescent="0.3">
      <c r="B41" s="717"/>
      <c r="C41" s="207" t="s">
        <v>51</v>
      </c>
      <c r="D41" s="94">
        <v>108777.35</v>
      </c>
      <c r="E41" s="713"/>
      <c r="F41" s="11"/>
      <c r="G41" s="155"/>
      <c r="H41" s="155"/>
      <c r="I41" s="705"/>
    </row>
    <row r="42" spans="2:9" ht="21.15" customHeight="1" x14ac:dyDescent="0.3">
      <c r="B42" s="718">
        <v>2022</v>
      </c>
      <c r="C42" s="676" t="s">
        <v>50</v>
      </c>
      <c r="D42" s="677">
        <f>D16+D22+D28+D34</f>
        <v>24189.79</v>
      </c>
      <c r="E42" s="713">
        <f>D42+D43</f>
        <v>127584.79000000001</v>
      </c>
      <c r="F42" s="10"/>
      <c r="G42" s="169"/>
      <c r="H42" s="208"/>
      <c r="I42" s="705"/>
    </row>
    <row r="43" spans="2:9" ht="21.15" customHeight="1" x14ac:dyDescent="0.3">
      <c r="B43" s="718"/>
      <c r="C43" s="676" t="s">
        <v>51</v>
      </c>
      <c r="D43" s="677">
        <f>D35+D29+D23+D17</f>
        <v>103395</v>
      </c>
      <c r="E43" s="713"/>
      <c r="F43" s="11"/>
      <c r="G43" s="155"/>
      <c r="H43" s="155"/>
      <c r="I43" s="705"/>
    </row>
    <row r="44" spans="2:9" ht="21.15" customHeight="1" x14ac:dyDescent="0.3">
      <c r="B44" s="714" t="s">
        <v>233</v>
      </c>
      <c r="C44" s="714"/>
      <c r="D44" s="714"/>
      <c r="E44" s="209">
        <f>(E42-E40)/E40</f>
        <v>-4.8920534024712359E-2</v>
      </c>
      <c r="F44" s="10"/>
      <c r="G44" s="169"/>
      <c r="H44" s="169"/>
      <c r="I44" s="705"/>
    </row>
    <row r="48" spans="2:9" x14ac:dyDescent="0.3">
      <c r="F48" s="659"/>
    </row>
  </sheetData>
  <mergeCells count="21">
    <mergeCell ref="I40:I44"/>
    <mergeCell ref="I28:I30"/>
    <mergeCell ref="B26:H26"/>
    <mergeCell ref="I34:I36"/>
    <mergeCell ref="B32:H32"/>
    <mergeCell ref="B38:H38"/>
    <mergeCell ref="E42:E43"/>
    <mergeCell ref="B44:D44"/>
    <mergeCell ref="F28:F30"/>
    <mergeCell ref="F34:F36"/>
    <mergeCell ref="E40:E41"/>
    <mergeCell ref="B40:B41"/>
    <mergeCell ref="B42:B43"/>
    <mergeCell ref="I16:I18"/>
    <mergeCell ref="B20:H20"/>
    <mergeCell ref="I22:I24"/>
    <mergeCell ref="B7:H7"/>
    <mergeCell ref="I9:I12"/>
    <mergeCell ref="F16:F18"/>
    <mergeCell ref="F22:F24"/>
    <mergeCell ref="B14:H14"/>
  </mergeCells>
  <pageMargins left="0.7" right="0.7" top="0.75" bottom="0.75" header="0.3" footer="0.3"/>
  <pageSetup paperSize="9" orientation="portrait" r:id="rId1"/>
  <headerFooter scaleWithDoc="0"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27"/>
  <sheetViews>
    <sheetView showGridLines="0" rightToLeft="1" workbookViewId="0">
      <selection activeCell="B14" sqref="B14:K14"/>
    </sheetView>
  </sheetViews>
  <sheetFormatPr defaultColWidth="9.109375" defaultRowHeight="14.4" x14ac:dyDescent="0.3"/>
  <cols>
    <col min="1" max="1" width="3.6640625" customWidth="1"/>
    <col min="2" max="2" width="14.5546875" customWidth="1"/>
    <col min="3" max="11" width="10.6640625" customWidth="1"/>
    <col min="17" max="17" width="12.33203125" customWidth="1"/>
    <col min="18" max="18" width="14.109375" customWidth="1"/>
    <col min="19" max="19" width="13.33203125" customWidth="1"/>
    <col min="20" max="20" width="16.44140625" customWidth="1"/>
  </cols>
  <sheetData>
    <row r="1" spans="2:24" ht="15" customHeight="1" x14ac:dyDescent="0.3"/>
    <row r="2" spans="2:24" ht="15" customHeight="1" x14ac:dyDescent="0.3">
      <c r="L2" s="657"/>
      <c r="M2" s="657"/>
      <c r="N2" s="657"/>
      <c r="O2" s="657"/>
      <c r="P2" s="657"/>
      <c r="Q2" s="657"/>
      <c r="R2" s="657"/>
      <c r="S2" s="657"/>
      <c r="T2" s="657"/>
      <c r="U2" s="657"/>
      <c r="V2" s="657"/>
      <c r="W2" s="657"/>
      <c r="X2" s="657"/>
    </row>
    <row r="3" spans="2:24" ht="15" customHeight="1" x14ac:dyDescent="0.3"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/>
      <c r="X3" s="657"/>
    </row>
    <row r="4" spans="2:24" ht="15" customHeight="1" x14ac:dyDescent="0.3">
      <c r="L4" s="657"/>
      <c r="M4" s="657"/>
      <c r="N4" s="657"/>
      <c r="O4" s="657"/>
      <c r="P4" s="657"/>
      <c r="Q4" s="657"/>
      <c r="R4" s="657"/>
      <c r="S4" s="657"/>
      <c r="T4" s="657"/>
      <c r="U4" s="657"/>
      <c r="V4" s="657"/>
      <c r="W4" s="657"/>
      <c r="X4" s="657"/>
    </row>
    <row r="5" spans="2:24" ht="24" customHeight="1" thickBot="1" x14ac:dyDescent="0.35">
      <c r="B5" s="47" t="s">
        <v>342</v>
      </c>
      <c r="C5" s="47"/>
      <c r="D5" s="47"/>
      <c r="E5" s="47"/>
      <c r="F5" s="47"/>
      <c r="G5" s="47"/>
      <c r="H5" s="47"/>
      <c r="I5" s="47"/>
      <c r="J5" s="47"/>
      <c r="K5" s="47"/>
      <c r="L5" s="661"/>
      <c r="M5" s="661"/>
      <c r="N5" s="661"/>
      <c r="O5" s="661"/>
      <c r="P5" s="661"/>
      <c r="Q5" s="661"/>
      <c r="R5" s="661"/>
      <c r="S5" s="661"/>
      <c r="T5" s="661"/>
      <c r="U5" s="657"/>
      <c r="V5" s="657"/>
      <c r="W5" s="657"/>
      <c r="X5" s="657"/>
    </row>
    <row r="6" spans="2:24" ht="15" customHeight="1" thickTop="1" x14ac:dyDescent="0.3">
      <c r="B6" s="49"/>
      <c r="C6" s="49"/>
      <c r="D6" s="49"/>
      <c r="E6" s="49"/>
      <c r="F6" s="49"/>
      <c r="G6" s="49"/>
      <c r="H6" s="49"/>
      <c r="I6" s="49"/>
      <c r="L6" s="662"/>
      <c r="M6" s="662"/>
      <c r="N6" s="662"/>
      <c r="O6" s="662"/>
      <c r="P6" s="662"/>
      <c r="Q6" s="662"/>
      <c r="R6" s="662"/>
      <c r="S6" s="662"/>
      <c r="T6" s="662"/>
      <c r="U6" s="657"/>
      <c r="V6" s="657"/>
      <c r="W6" s="657"/>
      <c r="X6" s="657"/>
    </row>
    <row r="7" spans="2:24" ht="24.9" customHeight="1" x14ac:dyDescent="0.3">
      <c r="B7" s="706" t="s">
        <v>343</v>
      </c>
      <c r="C7" s="706"/>
      <c r="D7" s="706"/>
      <c r="E7" s="706"/>
      <c r="F7" s="706"/>
      <c r="G7" s="706"/>
      <c r="H7" s="706"/>
      <c r="I7" s="706"/>
      <c r="J7" s="706"/>
      <c r="K7" s="706"/>
      <c r="L7" s="662"/>
      <c r="M7" s="662"/>
      <c r="N7" s="662"/>
      <c r="O7" s="662"/>
      <c r="P7" s="662"/>
      <c r="Q7" s="719" t="s">
        <v>305</v>
      </c>
      <c r="R7" s="719"/>
      <c r="S7" s="719"/>
      <c r="T7" s="662"/>
      <c r="U7" s="657"/>
      <c r="V7" s="657"/>
      <c r="W7" s="657"/>
      <c r="X7" s="657"/>
    </row>
    <row r="8" spans="2:24" s="68" customFormat="1" ht="21.15" customHeight="1" x14ac:dyDescent="0.3">
      <c r="B8" s="72"/>
      <c r="C8" s="721" t="s">
        <v>50</v>
      </c>
      <c r="D8" s="722"/>
      <c r="E8" s="722"/>
      <c r="F8" s="722" t="s">
        <v>51</v>
      </c>
      <c r="G8" s="722"/>
      <c r="H8" s="722"/>
      <c r="I8" s="722" t="s">
        <v>8</v>
      </c>
      <c r="J8" s="722"/>
      <c r="K8" s="723"/>
      <c r="L8" s="720" t="s">
        <v>50</v>
      </c>
      <c r="M8" s="720"/>
      <c r="N8" s="720" t="s">
        <v>51</v>
      </c>
      <c r="O8" s="720"/>
      <c r="P8" s="663"/>
      <c r="Q8" s="663"/>
      <c r="R8" s="663">
        <v>2021</v>
      </c>
      <c r="S8" s="663">
        <v>2022</v>
      </c>
      <c r="T8" s="663"/>
      <c r="U8" s="658"/>
      <c r="V8" s="658"/>
      <c r="W8" s="658"/>
      <c r="X8" s="658"/>
    </row>
    <row r="9" spans="2:24" s="68" customFormat="1" ht="21.15" customHeight="1" x14ac:dyDescent="0.3">
      <c r="B9" s="75"/>
      <c r="C9" s="76">
        <v>2021</v>
      </c>
      <c r="D9" s="76">
        <v>2022</v>
      </c>
      <c r="E9" s="77" t="s">
        <v>304</v>
      </c>
      <c r="F9" s="78">
        <v>2021</v>
      </c>
      <c r="G9" s="76">
        <v>2022</v>
      </c>
      <c r="H9" s="77" t="s">
        <v>304</v>
      </c>
      <c r="I9" s="78">
        <v>2021</v>
      </c>
      <c r="J9" s="76">
        <v>2022</v>
      </c>
      <c r="K9" s="76" t="s">
        <v>304</v>
      </c>
      <c r="L9" s="663">
        <v>2021</v>
      </c>
      <c r="M9" s="663">
        <v>2022</v>
      </c>
      <c r="N9" s="663">
        <v>2021</v>
      </c>
      <c r="O9" s="663">
        <v>2022</v>
      </c>
      <c r="P9" s="663"/>
      <c r="Q9" s="664" t="s">
        <v>0</v>
      </c>
      <c r="R9" s="665">
        <v>4182</v>
      </c>
      <c r="S9" s="665">
        <v>4306</v>
      </c>
      <c r="T9" s="663"/>
      <c r="U9" s="658"/>
      <c r="V9" s="658"/>
      <c r="W9" s="658"/>
      <c r="X9" s="658"/>
    </row>
    <row r="10" spans="2:24" s="68" customFormat="1" ht="21.15" customHeight="1" x14ac:dyDescent="0.3">
      <c r="B10" s="166" t="s">
        <v>0</v>
      </c>
      <c r="C10" s="210">
        <f t="shared" ref="C10:D13" si="0">L10/R9</f>
        <v>4.5141080822572928</v>
      </c>
      <c r="D10" s="210">
        <f t="shared" si="0"/>
        <v>4.2305596841616353</v>
      </c>
      <c r="E10" s="156">
        <f>(D10-C10)/C10</f>
        <v>-6.2813825661406905E-2</v>
      </c>
      <c r="F10" s="211">
        <f>N10/R9</f>
        <v>13.281767097082735</v>
      </c>
      <c r="G10" s="210">
        <f>O10/S9</f>
        <v>12.677426846261032</v>
      </c>
      <c r="H10" s="156">
        <f>(G10-F10)/F10</f>
        <v>-4.5501494372269441E-2</v>
      </c>
      <c r="I10" s="212">
        <f t="shared" ref="I10:J12" si="1">(L10+N10)/R9</f>
        <v>17.79587517934003</v>
      </c>
      <c r="J10" s="213">
        <f t="shared" si="1"/>
        <v>16.907986530422669</v>
      </c>
      <c r="K10" s="7">
        <f>(J10-I10)/I10</f>
        <v>-4.9892946537866696E-2</v>
      </c>
      <c r="L10" s="666">
        <v>18878</v>
      </c>
      <c r="M10" s="666">
        <v>18216.79</v>
      </c>
      <c r="N10" s="667">
        <v>55544.35</v>
      </c>
      <c r="O10" s="666">
        <v>54589</v>
      </c>
      <c r="P10" s="663"/>
      <c r="Q10" s="664" t="s">
        <v>38</v>
      </c>
      <c r="R10" s="665">
        <v>1270</v>
      </c>
      <c r="S10" s="665">
        <v>1277</v>
      </c>
      <c r="T10" s="663"/>
      <c r="U10" s="658"/>
      <c r="V10" s="658"/>
      <c r="W10" s="658"/>
      <c r="X10" s="658"/>
    </row>
    <row r="11" spans="2:24" s="68" customFormat="1" ht="21.15" customHeight="1" x14ac:dyDescent="0.3">
      <c r="B11" s="167" t="s">
        <v>38</v>
      </c>
      <c r="C11" s="214">
        <f t="shared" si="0"/>
        <v>1.5149606299212599</v>
      </c>
      <c r="D11" s="214">
        <f t="shared" si="0"/>
        <v>1.2967893500391543</v>
      </c>
      <c r="E11" s="161">
        <f t="shared" ref="E11:E13" si="2">(D11-C11)/C11</f>
        <v>-0.14401118786396783</v>
      </c>
      <c r="F11" s="215">
        <f t="shared" ref="F11:F13" si="3">N11/R10</f>
        <v>3.3748031496062993</v>
      </c>
      <c r="G11" s="214">
        <f t="shared" ref="G11:G13" si="4">O11/S10</f>
        <v>3.0775254502740799</v>
      </c>
      <c r="H11" s="161">
        <f t="shared" ref="H11:H13" si="5">(G11-F11)/F11</f>
        <v>-8.8087419074176096E-2</v>
      </c>
      <c r="I11" s="216">
        <f t="shared" si="1"/>
        <v>4.8897637795275593</v>
      </c>
      <c r="J11" s="217">
        <f t="shared" si="1"/>
        <v>4.3743148003132344</v>
      </c>
      <c r="K11" s="163">
        <f t="shared" ref="K11:K13" si="6">(J11-I11)/I11</f>
        <v>-0.10541388141742231</v>
      </c>
      <c r="L11" s="666">
        <v>1924</v>
      </c>
      <c r="M11" s="666">
        <v>1656</v>
      </c>
      <c r="N11" s="667">
        <v>4286</v>
      </c>
      <c r="O11" s="666">
        <v>3930</v>
      </c>
      <c r="P11" s="663"/>
      <c r="Q11" s="664" t="s">
        <v>2</v>
      </c>
      <c r="R11" s="665">
        <v>2289</v>
      </c>
      <c r="S11" s="665">
        <v>2399</v>
      </c>
      <c r="T11" s="663"/>
      <c r="U11" s="658"/>
      <c r="V11" s="658"/>
      <c r="W11" s="658"/>
      <c r="X11" s="658"/>
    </row>
    <row r="12" spans="2:24" s="68" customFormat="1" ht="21.15" customHeight="1" x14ac:dyDescent="0.3">
      <c r="B12" s="167" t="s">
        <v>2</v>
      </c>
      <c r="C12" s="214">
        <f t="shared" si="0"/>
        <v>1.2463958060288336</v>
      </c>
      <c r="D12" s="214">
        <f t="shared" si="0"/>
        <v>1.1479783243017925</v>
      </c>
      <c r="E12" s="161">
        <f t="shared" si="2"/>
        <v>-7.8961659892463065E-2</v>
      </c>
      <c r="F12" s="215">
        <f t="shared" si="3"/>
        <v>12.460463084316295</v>
      </c>
      <c r="G12" s="214">
        <f t="shared" si="4"/>
        <v>10.117548978741143</v>
      </c>
      <c r="H12" s="161">
        <f t="shared" si="5"/>
        <v>-0.18802785175168377</v>
      </c>
      <c r="I12" s="216">
        <f t="shared" si="1"/>
        <v>13.70685889034513</v>
      </c>
      <c r="J12" s="217">
        <f t="shared" si="1"/>
        <v>11.265527303042935</v>
      </c>
      <c r="K12" s="163">
        <f t="shared" si="6"/>
        <v>-0.1781102152457282</v>
      </c>
      <c r="L12" s="666">
        <v>2853</v>
      </c>
      <c r="M12" s="666">
        <v>2754</v>
      </c>
      <c r="N12" s="667">
        <v>28522</v>
      </c>
      <c r="O12" s="666">
        <v>24272</v>
      </c>
      <c r="P12" s="663"/>
      <c r="Q12" s="664" t="s">
        <v>207</v>
      </c>
      <c r="R12" s="665">
        <v>1237</v>
      </c>
      <c r="S12" s="665">
        <v>1239</v>
      </c>
      <c r="T12" s="663"/>
      <c r="U12" s="658"/>
      <c r="V12" s="658"/>
      <c r="W12" s="658"/>
      <c r="X12" s="658"/>
    </row>
    <row r="13" spans="2:24" s="68" customFormat="1" ht="21.15" customHeight="1" x14ac:dyDescent="0.3">
      <c r="B13" s="168" t="s">
        <v>207</v>
      </c>
      <c r="C13" s="218">
        <f t="shared" si="0"/>
        <v>1.3864187550525464</v>
      </c>
      <c r="D13" s="218">
        <f t="shared" si="0"/>
        <v>1.2615012106537531</v>
      </c>
      <c r="E13" s="171">
        <f t="shared" si="2"/>
        <v>-9.0100876047409531E-2</v>
      </c>
      <c r="F13" s="219">
        <f t="shared" si="3"/>
        <v>16.511721907841551</v>
      </c>
      <c r="G13" s="218">
        <f t="shared" si="4"/>
        <v>16.62953995157385</v>
      </c>
      <c r="H13" s="171">
        <f t="shared" si="5"/>
        <v>7.1354183645950678E-3</v>
      </c>
      <c r="I13" s="220">
        <f>(L13+N13)/R12</f>
        <v>17.8981406628941</v>
      </c>
      <c r="J13" s="221">
        <f t="shared" ref="J13" si="7">(M13+O13)/S12</f>
        <v>17.891041162227602</v>
      </c>
      <c r="K13" s="222">
        <f t="shared" si="6"/>
        <v>-3.9666135160157427E-4</v>
      </c>
      <c r="L13" s="666">
        <v>1715</v>
      </c>
      <c r="M13" s="666">
        <v>1563</v>
      </c>
      <c r="N13" s="666">
        <v>20425</v>
      </c>
      <c r="O13" s="666">
        <v>20604</v>
      </c>
      <c r="P13" s="663"/>
      <c r="Q13" s="663" t="s">
        <v>421</v>
      </c>
      <c r="R13" s="665">
        <f>SUM(R9:R12)</f>
        <v>8978</v>
      </c>
      <c r="S13" s="665">
        <f>SUM(S9:S12)</f>
        <v>9221</v>
      </c>
      <c r="T13" s="663"/>
      <c r="U13" s="658"/>
      <c r="V13" s="658"/>
      <c r="W13" s="658"/>
      <c r="X13" s="658"/>
    </row>
    <row r="14" spans="2:24" s="68" customFormat="1" ht="21.15" customHeight="1" x14ac:dyDescent="0.3">
      <c r="B14" s="678" t="s">
        <v>8</v>
      </c>
      <c r="C14" s="678"/>
      <c r="D14" s="678"/>
      <c r="E14" s="678"/>
      <c r="F14" s="678"/>
      <c r="G14" s="678"/>
      <c r="H14" s="678"/>
      <c r="I14" s="679">
        <f>(L14+N14)/($R$9+$R$10+$R$11+$R$12)</f>
        <v>14.941785475607039</v>
      </c>
      <c r="J14" s="680">
        <f>(M14+O14)/($R$9+$R$10+$R$11+$R$12)</f>
        <v>14.210825350857652</v>
      </c>
      <c r="K14" s="681">
        <f>(J14-I14)/I14</f>
        <v>-4.8920534024712373E-2</v>
      </c>
      <c r="L14" s="666">
        <f>SUM(L10:L13)</f>
        <v>25370</v>
      </c>
      <c r="M14" s="666">
        <f t="shared" ref="M14:O14" si="8">SUM(M10:M13)</f>
        <v>24189.79</v>
      </c>
      <c r="N14" s="666">
        <f t="shared" si="8"/>
        <v>108777.35</v>
      </c>
      <c r="O14" s="666">
        <f t="shared" si="8"/>
        <v>103395</v>
      </c>
      <c r="P14" s="666">
        <f>O14+M14</f>
        <v>127584.79000000001</v>
      </c>
      <c r="Q14" s="663"/>
      <c r="R14" s="663"/>
      <c r="S14" s="663"/>
      <c r="T14" s="668">
        <f>(S13-R13)/R13</f>
        <v>2.7066161728670081E-2</v>
      </c>
      <c r="U14" s="658"/>
      <c r="V14" s="658"/>
      <c r="W14" s="658"/>
      <c r="X14" s="658"/>
    </row>
    <row r="15" spans="2:24" s="68" customFormat="1" ht="24.9" customHeight="1" x14ac:dyDescent="0.3">
      <c r="B15" s="79" t="s">
        <v>344</v>
      </c>
      <c r="C15" s="79"/>
      <c r="D15" s="79"/>
      <c r="E15" s="79"/>
      <c r="L15" s="663"/>
      <c r="M15" s="663"/>
      <c r="N15" s="663"/>
      <c r="O15" s="663"/>
      <c r="P15" s="663"/>
      <c r="Q15" s="663"/>
      <c r="R15" s="663"/>
      <c r="S15" s="663"/>
      <c r="T15" s="663"/>
      <c r="U15" s="658"/>
      <c r="V15" s="658"/>
      <c r="W15" s="658"/>
      <c r="X15" s="658"/>
    </row>
    <row r="16" spans="2:24" s="68" customFormat="1" ht="21.15" customHeight="1" x14ac:dyDescent="0.3">
      <c r="B16" s="63"/>
      <c r="C16" s="63">
        <v>2021</v>
      </c>
      <c r="D16" s="63">
        <v>2022</v>
      </c>
      <c r="E16" s="63" t="s">
        <v>304</v>
      </c>
      <c r="L16" s="663"/>
      <c r="M16" s="663"/>
      <c r="N16" s="663"/>
      <c r="O16" s="663"/>
      <c r="P16" s="663"/>
      <c r="Q16" s="663"/>
      <c r="R16" s="663"/>
      <c r="S16" s="663"/>
      <c r="T16" s="663"/>
      <c r="U16" s="658"/>
      <c r="V16" s="658"/>
      <c r="W16" s="658"/>
      <c r="X16" s="658"/>
    </row>
    <row r="17" spans="2:24" s="68" customFormat="1" ht="21.15" customHeight="1" x14ac:dyDescent="0.3">
      <c r="B17" s="166" t="s">
        <v>0</v>
      </c>
      <c r="C17" s="223">
        <f t="shared" ref="C17:D20" si="9">(S20/R9)/1000000</f>
        <v>3.495512099473936E-2</v>
      </c>
      <c r="D17" s="223">
        <f t="shared" si="9"/>
        <v>3.3989177426846262E-2</v>
      </c>
      <c r="E17" s="7">
        <f>(D17-C17)/C17</f>
        <v>-2.7633821323017851E-2</v>
      </c>
      <c r="L17" s="663"/>
      <c r="M17" s="663"/>
      <c r="N17" s="663"/>
      <c r="O17" s="663"/>
      <c r="P17" s="663"/>
      <c r="Q17" s="663"/>
      <c r="R17" s="663"/>
      <c r="S17" s="663"/>
      <c r="T17" s="663"/>
      <c r="U17" s="658"/>
      <c r="V17" s="658"/>
      <c r="W17" s="658"/>
      <c r="X17" s="658"/>
    </row>
    <row r="18" spans="2:24" s="68" customFormat="1" ht="21.15" customHeight="1" x14ac:dyDescent="0.3">
      <c r="B18" s="167" t="s">
        <v>38</v>
      </c>
      <c r="C18" s="224">
        <f t="shared" si="9"/>
        <v>7.1771629921259846E-3</v>
      </c>
      <c r="D18" s="224">
        <f t="shared" si="9"/>
        <v>6.5447337509788569E-3</v>
      </c>
      <c r="E18" s="163">
        <f t="shared" ref="E18:E21" si="10">(D18-C18)/C18</f>
        <v>-8.8116884323368644E-2</v>
      </c>
      <c r="L18" s="663"/>
      <c r="M18" s="663"/>
      <c r="N18" s="663"/>
      <c r="O18" s="663"/>
      <c r="P18" s="663"/>
      <c r="Q18" s="663"/>
      <c r="R18" s="663"/>
      <c r="S18" s="663"/>
      <c r="T18" s="663"/>
      <c r="U18" s="658"/>
      <c r="V18" s="658"/>
      <c r="W18" s="658"/>
      <c r="X18" s="658"/>
    </row>
    <row r="19" spans="2:24" s="68" customFormat="1" ht="21.15" customHeight="1" x14ac:dyDescent="0.3">
      <c r="B19" s="167" t="s">
        <v>2</v>
      </c>
      <c r="C19" s="224">
        <f t="shared" si="9"/>
        <v>2.6526807339449541E-2</v>
      </c>
      <c r="D19" s="224">
        <f t="shared" si="9"/>
        <v>2.1516546477699041E-2</v>
      </c>
      <c r="E19" s="163">
        <f t="shared" si="10"/>
        <v>-0.18887538170865564</v>
      </c>
      <c r="L19" s="663"/>
      <c r="M19" s="663"/>
      <c r="N19" s="663"/>
      <c r="O19" s="663"/>
      <c r="P19" s="663"/>
      <c r="Q19" s="669"/>
      <c r="R19" s="669">
        <v>2020</v>
      </c>
      <c r="S19" s="669">
        <v>2021</v>
      </c>
      <c r="T19" s="669">
        <v>2022</v>
      </c>
      <c r="U19" s="658"/>
      <c r="V19" s="658"/>
      <c r="W19" s="658"/>
      <c r="X19" s="658"/>
    </row>
    <row r="20" spans="2:24" s="68" customFormat="1" ht="21.15" customHeight="1" x14ac:dyDescent="0.3">
      <c r="B20" s="167" t="s">
        <v>207</v>
      </c>
      <c r="C20" s="224">
        <f t="shared" si="9"/>
        <v>4.2406569118835891E-2</v>
      </c>
      <c r="D20" s="224">
        <f t="shared" si="9"/>
        <v>4.2228351089588383E-2</v>
      </c>
      <c r="E20" s="163">
        <f t="shared" si="10"/>
        <v>-4.2026042886914002E-3</v>
      </c>
      <c r="L20" s="663"/>
      <c r="M20" s="663"/>
      <c r="N20" s="663"/>
      <c r="O20" s="663"/>
      <c r="P20" s="663"/>
      <c r="Q20" s="669" t="s">
        <v>0</v>
      </c>
      <c r="R20" s="670">
        <v>147995000</v>
      </c>
      <c r="S20" s="670">
        <v>146182316</v>
      </c>
      <c r="T20" s="670">
        <v>146357398</v>
      </c>
      <c r="U20" s="658"/>
      <c r="V20" s="658"/>
      <c r="W20" s="658"/>
      <c r="X20" s="658"/>
    </row>
    <row r="21" spans="2:24" s="68" customFormat="1" ht="21.15" customHeight="1" x14ac:dyDescent="0.3">
      <c r="B21" s="168" t="s">
        <v>8</v>
      </c>
      <c r="C21" s="225">
        <f>(S24/R12)/1000000</f>
        <v>0.21703645998383186</v>
      </c>
      <c r="D21" s="225">
        <f>(T24/S12)/1000000</f>
        <v>0.20876040758676354</v>
      </c>
      <c r="E21" s="226">
        <f t="shared" si="10"/>
        <v>-3.813208341900183E-2</v>
      </c>
      <c r="L21" s="663"/>
      <c r="M21" s="663"/>
      <c r="N21" s="663"/>
      <c r="O21" s="663"/>
      <c r="P21" s="663"/>
      <c r="Q21" s="669" t="s">
        <v>1</v>
      </c>
      <c r="R21" s="671">
        <v>9053880</v>
      </c>
      <c r="S21" s="670">
        <v>9114997</v>
      </c>
      <c r="T21" s="670">
        <v>8357625</v>
      </c>
      <c r="U21" s="658"/>
      <c r="V21" s="658"/>
      <c r="W21" s="658"/>
      <c r="X21" s="658"/>
    </row>
    <row r="22" spans="2:24" x14ac:dyDescent="0.3">
      <c r="L22" s="662"/>
      <c r="M22" s="662"/>
      <c r="N22" s="662"/>
      <c r="O22" s="662"/>
      <c r="P22" s="662"/>
      <c r="Q22" s="672" t="s">
        <v>2</v>
      </c>
      <c r="R22" s="673">
        <v>65379951</v>
      </c>
      <c r="S22" s="673">
        <v>60719862</v>
      </c>
      <c r="T22" s="673">
        <v>51618195</v>
      </c>
      <c r="U22" s="657"/>
      <c r="V22" s="657"/>
      <c r="W22" s="657"/>
      <c r="X22" s="657"/>
    </row>
    <row r="23" spans="2:24" x14ac:dyDescent="0.3">
      <c r="L23" s="662"/>
      <c r="M23" s="662"/>
      <c r="N23" s="662"/>
      <c r="O23" s="662"/>
      <c r="P23" s="662"/>
      <c r="Q23" s="674" t="s">
        <v>3</v>
      </c>
      <c r="R23" s="675">
        <v>53134581</v>
      </c>
      <c r="S23" s="675">
        <v>52456926</v>
      </c>
      <c r="T23" s="675">
        <v>52320927</v>
      </c>
      <c r="U23" s="657"/>
      <c r="V23" s="657"/>
      <c r="W23" s="657"/>
      <c r="X23" s="657"/>
    </row>
    <row r="24" spans="2:24" ht="28.2" x14ac:dyDescent="0.3">
      <c r="L24" s="662"/>
      <c r="M24" s="662"/>
      <c r="N24" s="662"/>
      <c r="O24" s="662"/>
      <c r="P24" s="662"/>
      <c r="Q24" s="674" t="s">
        <v>178</v>
      </c>
      <c r="R24" s="675">
        <v>275563412</v>
      </c>
      <c r="S24" s="675">
        <v>268474101</v>
      </c>
      <c r="T24" s="673">
        <f>SUM(T20:T23)</f>
        <v>258654145</v>
      </c>
      <c r="U24" s="657"/>
      <c r="V24" s="657"/>
      <c r="W24" s="657"/>
      <c r="X24" s="657"/>
    </row>
    <row r="25" spans="2:24" x14ac:dyDescent="0.3">
      <c r="L25" s="662"/>
      <c r="M25" s="662"/>
      <c r="N25" s="662"/>
      <c r="O25" s="662"/>
      <c r="P25" s="662"/>
      <c r="Q25" s="662"/>
      <c r="R25" s="662"/>
      <c r="S25" s="662"/>
      <c r="T25" s="662"/>
      <c r="U25" s="657"/>
      <c r="V25" s="657"/>
      <c r="W25" s="657"/>
      <c r="X25" s="657"/>
    </row>
    <row r="26" spans="2:24" x14ac:dyDescent="0.3">
      <c r="L26" s="662"/>
      <c r="M26" s="662"/>
      <c r="N26" s="662"/>
      <c r="O26" s="662"/>
      <c r="P26" s="662"/>
      <c r="Q26" s="662"/>
      <c r="R26" s="662"/>
      <c r="S26" s="662"/>
      <c r="T26" s="662"/>
      <c r="U26" s="657"/>
      <c r="V26" s="657"/>
      <c r="W26" s="657"/>
      <c r="X26" s="657"/>
    </row>
    <row r="27" spans="2:24" x14ac:dyDescent="0.3">
      <c r="L27" s="657"/>
      <c r="M27" s="657"/>
      <c r="N27" s="657"/>
      <c r="O27" s="657"/>
      <c r="P27" s="657"/>
      <c r="Q27" s="657"/>
      <c r="R27" s="657"/>
      <c r="S27" s="657"/>
      <c r="T27" s="657"/>
      <c r="U27" s="657"/>
      <c r="V27" s="657"/>
      <c r="W27" s="657"/>
      <c r="X27" s="657"/>
    </row>
  </sheetData>
  <mergeCells count="8">
    <mergeCell ref="B7:H7"/>
    <mergeCell ref="I7:K7"/>
    <mergeCell ref="Q7:S7"/>
    <mergeCell ref="L8:M8"/>
    <mergeCell ref="N8:O8"/>
    <mergeCell ref="C8:E8"/>
    <mergeCell ref="F8:H8"/>
    <mergeCell ref="I8:K8"/>
  </mergeCells>
  <pageMargins left="0.7" right="0.7" top="0.75" bottom="0.75" header="0.3" footer="0.3"/>
  <pageSetup paperSize="9" orientation="portrait" r:id="rId1"/>
  <headerFooter scaleWithDoc="0"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56"/>
  <sheetViews>
    <sheetView showGridLines="0" rightToLeft="1" workbookViewId="0">
      <selection activeCell="I42" sqref="I42"/>
    </sheetView>
  </sheetViews>
  <sheetFormatPr defaultColWidth="9.109375" defaultRowHeight="14.4" x14ac:dyDescent="0.3"/>
  <cols>
    <col min="1" max="1" width="3.6640625" style="16" customWidth="1"/>
    <col min="2" max="10" width="14.6640625" style="16" customWidth="1"/>
    <col min="11" max="11" width="11.5546875" style="16" customWidth="1"/>
    <col min="12" max="12" width="10" style="16" customWidth="1"/>
    <col min="13" max="14" width="10.109375" style="16" customWidth="1"/>
    <col min="15" max="15" width="10.6640625" style="16" customWidth="1"/>
    <col min="16" max="16" width="10.33203125" style="16" customWidth="1"/>
    <col min="17" max="17" width="10.109375" style="16" customWidth="1"/>
    <col min="18" max="18" width="11.5546875" style="16" customWidth="1"/>
    <col min="19" max="21" width="9.109375" style="16" customWidth="1"/>
    <col min="22" max="22" width="15.109375" style="16" customWidth="1"/>
    <col min="23" max="23" width="10.33203125" style="16" customWidth="1"/>
    <col min="24" max="28" width="9.109375" style="16" customWidth="1"/>
    <col min="29" max="16384" width="9.109375" style="16"/>
  </cols>
  <sheetData>
    <row r="1" spans="2:20" customFormat="1" ht="15" customHeight="1" x14ac:dyDescent="0.3"/>
    <row r="2" spans="2:20" customFormat="1" ht="15" customHeight="1" x14ac:dyDescent="0.3"/>
    <row r="3" spans="2:20" customFormat="1" ht="15" customHeight="1" x14ac:dyDescent="0.3"/>
    <row r="4" spans="2:20" customFormat="1" ht="15" customHeight="1" x14ac:dyDescent="0.3">
      <c r="K4" s="16"/>
      <c r="L4" s="16"/>
      <c r="M4" s="16"/>
      <c r="N4" s="16"/>
      <c r="O4" s="16"/>
      <c r="P4" s="16"/>
      <c r="Q4" s="16"/>
      <c r="R4" s="16"/>
    </row>
    <row r="5" spans="2:20" customFormat="1" ht="24" customHeight="1" thickBot="1" x14ac:dyDescent="0.35">
      <c r="B5" s="47" t="s">
        <v>312</v>
      </c>
      <c r="C5" s="47"/>
      <c r="D5" s="47"/>
      <c r="E5" s="47"/>
      <c r="F5" s="47"/>
      <c r="G5" s="47"/>
      <c r="H5" s="47"/>
      <c r="I5" s="47"/>
      <c r="J5" s="47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2:20" customFormat="1" ht="15" customHeight="1" thickTop="1" x14ac:dyDescent="0.3">
      <c r="B6" s="49"/>
      <c r="C6" s="49"/>
      <c r="D6" s="49"/>
      <c r="E6" s="49"/>
      <c r="F6" s="49"/>
      <c r="G6" s="49"/>
      <c r="H6" s="49"/>
      <c r="I6" s="49"/>
      <c r="K6" s="16"/>
      <c r="L6" s="16"/>
      <c r="M6" s="16"/>
      <c r="N6" s="16"/>
      <c r="O6" s="16"/>
      <c r="P6" s="16"/>
      <c r="Q6" s="16"/>
      <c r="R6" s="16"/>
    </row>
    <row r="7" spans="2:20" ht="24.9" customHeight="1" x14ac:dyDescent="0.3">
      <c r="B7" s="706" t="s">
        <v>345</v>
      </c>
      <c r="C7" s="706"/>
      <c r="D7" s="706"/>
      <c r="E7" s="706"/>
      <c r="F7" s="706"/>
    </row>
    <row r="8" spans="2:20" ht="31.95" customHeight="1" x14ac:dyDescent="0.3">
      <c r="B8" s="227"/>
      <c r="C8" s="60" t="s">
        <v>348</v>
      </c>
      <c r="D8" s="60" t="s">
        <v>349</v>
      </c>
      <c r="E8" s="60" t="s">
        <v>350</v>
      </c>
      <c r="F8" s="56" t="s">
        <v>346</v>
      </c>
      <c r="G8" s="228"/>
      <c r="H8" s="130"/>
      <c r="I8" s="227"/>
      <c r="J8" s="51" t="s">
        <v>5</v>
      </c>
      <c r="K8"/>
    </row>
    <row r="9" spans="2:20" s="83" customFormat="1" ht="21.15" customHeight="1" x14ac:dyDescent="0.3">
      <c r="B9" s="13" t="s">
        <v>0</v>
      </c>
      <c r="C9" s="229">
        <v>147995000</v>
      </c>
      <c r="D9" s="229">
        <v>146182316</v>
      </c>
      <c r="E9" s="229">
        <v>146357398</v>
      </c>
      <c r="F9" s="230">
        <f>(E9-D9)/D9</f>
        <v>1.1976961700346847E-3</v>
      </c>
      <c r="G9" s="29"/>
      <c r="H9" s="231"/>
      <c r="I9" s="232"/>
      <c r="J9" s="727" t="s">
        <v>230</v>
      </c>
      <c r="K9" s="25"/>
    </row>
    <row r="10" spans="2:20" s="83" customFormat="1" ht="21.15" customHeight="1" x14ac:dyDescent="0.3">
      <c r="B10" s="12" t="s">
        <v>38</v>
      </c>
      <c r="C10" s="229">
        <v>9053880</v>
      </c>
      <c r="D10" s="53">
        <v>9114997</v>
      </c>
      <c r="E10" s="53">
        <v>8357625</v>
      </c>
      <c r="F10" s="233">
        <f t="shared" ref="F10:F12" si="0">(E10-D10)/D10</f>
        <v>-8.3090756914127345E-2</v>
      </c>
      <c r="G10" s="32"/>
      <c r="H10" s="91"/>
      <c r="I10" s="234"/>
      <c r="J10" s="727"/>
      <c r="K10" s="25"/>
    </row>
    <row r="11" spans="2:20" s="83" customFormat="1" ht="21.15" customHeight="1" x14ac:dyDescent="0.3">
      <c r="B11" s="12" t="s">
        <v>2</v>
      </c>
      <c r="C11" s="53">
        <v>65379951</v>
      </c>
      <c r="D11" s="53">
        <v>60719862</v>
      </c>
      <c r="E11" s="53">
        <v>51618195</v>
      </c>
      <c r="F11" s="233">
        <f t="shared" si="0"/>
        <v>-0.14989604225385098</v>
      </c>
      <c r="G11" s="32"/>
      <c r="H11" s="235"/>
      <c r="I11" s="234"/>
      <c r="J11" s="727"/>
      <c r="K11" s="25"/>
    </row>
    <row r="12" spans="2:20" s="83" customFormat="1" ht="21.15" customHeight="1" x14ac:dyDescent="0.3">
      <c r="B12" s="236" t="s">
        <v>3</v>
      </c>
      <c r="C12" s="237">
        <v>53134581</v>
      </c>
      <c r="D12" s="237">
        <v>52456926</v>
      </c>
      <c r="E12" s="237">
        <v>52320927</v>
      </c>
      <c r="F12" s="233">
        <f t="shared" si="0"/>
        <v>-2.5925842471211523E-3</v>
      </c>
      <c r="G12" s="32"/>
      <c r="H12" s="235"/>
      <c r="I12" s="234"/>
      <c r="J12" s="727"/>
      <c r="K12" s="25"/>
    </row>
    <row r="13" spans="2:20" s="83" customFormat="1" ht="21.15" customHeight="1" x14ac:dyDescent="0.3">
      <c r="B13" s="238" t="s">
        <v>178</v>
      </c>
      <c r="C13" s="239">
        <v>275563412</v>
      </c>
      <c r="D13" s="239">
        <v>268474101</v>
      </c>
      <c r="E13" s="55">
        <f>SUM(E9:E12)</f>
        <v>258654145</v>
      </c>
      <c r="F13" s="240">
        <f>(E13-D13)/D13</f>
        <v>-3.6576921063980021E-2</v>
      </c>
      <c r="G13" s="34"/>
      <c r="H13" s="241"/>
      <c r="I13" s="242"/>
      <c r="J13" s="727"/>
      <c r="K13" s="25"/>
      <c r="L13" s="84"/>
      <c r="M13" s="85"/>
      <c r="N13" s="85"/>
      <c r="O13" s="85"/>
      <c r="P13" s="85"/>
      <c r="Q13" s="85"/>
      <c r="R13" s="85"/>
    </row>
    <row r="14" spans="2:20" s="83" customFormat="1" ht="21.15" customHeight="1" x14ac:dyDescent="0.3">
      <c r="B14" s="86"/>
      <c r="C14" s="81"/>
      <c r="D14" s="81"/>
      <c r="E14" s="87"/>
      <c r="F14" s="85"/>
      <c r="J14" s="82"/>
      <c r="K14" s="25"/>
      <c r="L14" s="84"/>
      <c r="M14" s="85"/>
      <c r="N14" s="85"/>
      <c r="O14" s="85"/>
      <c r="P14" s="85"/>
      <c r="Q14" s="85"/>
      <c r="R14" s="85"/>
    </row>
    <row r="15" spans="2:20" ht="24.9" customHeight="1" x14ac:dyDescent="0.3">
      <c r="B15" s="706" t="s">
        <v>347</v>
      </c>
      <c r="C15" s="706"/>
      <c r="D15" s="706"/>
      <c r="E15" s="706"/>
      <c r="F15" s="706"/>
      <c r="G15" s="706"/>
      <c r="H15" s="706"/>
      <c r="I15" s="706"/>
    </row>
    <row r="16" spans="2:20" ht="31.95" customHeight="1" x14ac:dyDescent="0.3">
      <c r="B16" s="243"/>
      <c r="C16" s="244"/>
      <c r="D16" s="245" t="s">
        <v>355</v>
      </c>
      <c r="E16" s="245" t="s">
        <v>354</v>
      </c>
      <c r="F16" s="244" t="s">
        <v>353</v>
      </c>
      <c r="G16" s="245" t="s">
        <v>352</v>
      </c>
      <c r="H16" s="246" t="s">
        <v>351</v>
      </c>
      <c r="I16" s="246" t="s">
        <v>175</v>
      </c>
      <c r="J16" s="51" t="s">
        <v>5</v>
      </c>
      <c r="K16"/>
      <c r="L16"/>
      <c r="M16"/>
      <c r="N16"/>
    </row>
    <row r="17" spans="2:18" s="83" customFormat="1" ht="21.15" customHeight="1" x14ac:dyDescent="0.3">
      <c r="B17" s="717">
        <v>2021</v>
      </c>
      <c r="C17" s="247" t="s">
        <v>52</v>
      </c>
      <c r="D17" s="94">
        <v>720000</v>
      </c>
      <c r="E17" s="195">
        <v>1100139</v>
      </c>
      <c r="F17" s="195">
        <v>733994</v>
      </c>
      <c r="G17" s="195">
        <v>3915060.0700000301</v>
      </c>
      <c r="H17" s="195">
        <f>SUM(D17:G17)</f>
        <v>6469193.0700000301</v>
      </c>
      <c r="I17" s="724">
        <f>H17+H18</f>
        <v>9445026.0700000301</v>
      </c>
      <c r="J17" s="727" t="s">
        <v>230</v>
      </c>
      <c r="K17" s="25"/>
      <c r="L17" s="25"/>
      <c r="M17" s="25"/>
      <c r="N17" s="25"/>
    </row>
    <row r="18" spans="2:18" s="83" customFormat="1" ht="21.15" customHeight="1" x14ac:dyDescent="0.3">
      <c r="B18" s="717"/>
      <c r="C18" s="247" t="s">
        <v>53</v>
      </c>
      <c r="D18" s="94">
        <v>88000</v>
      </c>
      <c r="E18" s="195">
        <v>102535</v>
      </c>
      <c r="F18" s="195">
        <v>0</v>
      </c>
      <c r="G18" s="195">
        <v>2785298</v>
      </c>
      <c r="H18" s="195">
        <f t="shared" ref="H18:H20" si="1">SUM(D18:G18)</f>
        <v>2975833</v>
      </c>
      <c r="I18" s="724"/>
      <c r="J18" s="727"/>
      <c r="K18" s="25"/>
      <c r="L18" s="25"/>
      <c r="M18" s="25"/>
      <c r="N18" s="25"/>
    </row>
    <row r="19" spans="2:18" s="83" customFormat="1" ht="21.15" customHeight="1" x14ac:dyDescent="0.3">
      <c r="B19" s="717">
        <v>2022</v>
      </c>
      <c r="C19" s="247" t="s">
        <v>52</v>
      </c>
      <c r="D19" s="94">
        <v>603000</v>
      </c>
      <c r="E19" s="195">
        <v>1069647</v>
      </c>
      <c r="F19" s="195">
        <v>668759</v>
      </c>
      <c r="G19" s="195">
        <v>4771864</v>
      </c>
      <c r="H19" s="195">
        <f t="shared" si="1"/>
        <v>7113270</v>
      </c>
      <c r="I19" s="724">
        <f>H19+H20</f>
        <v>9401640</v>
      </c>
      <c r="J19" s="727"/>
      <c r="K19" s="25"/>
      <c r="L19" s="25"/>
      <c r="M19" s="25"/>
      <c r="N19" s="25"/>
    </row>
    <row r="20" spans="2:18" s="83" customFormat="1" ht="21.15" customHeight="1" x14ac:dyDescent="0.3">
      <c r="B20" s="726"/>
      <c r="C20" s="248" t="s">
        <v>53</v>
      </c>
      <c r="D20" s="95">
        <v>90000</v>
      </c>
      <c r="E20" s="249">
        <v>92514</v>
      </c>
      <c r="F20" s="249">
        <v>0</v>
      </c>
      <c r="G20" s="249">
        <v>2105856</v>
      </c>
      <c r="H20" s="249">
        <f t="shared" si="1"/>
        <v>2288370</v>
      </c>
      <c r="I20" s="725"/>
      <c r="J20" s="727"/>
    </row>
    <row r="21" spans="2:18" s="83" customFormat="1" ht="21.15" customHeight="1" x14ac:dyDescent="0.3">
      <c r="B21" s="86"/>
      <c r="C21" s="81"/>
      <c r="D21" s="81"/>
      <c r="E21" s="87"/>
      <c r="F21" s="85"/>
      <c r="J21" s="82"/>
      <c r="K21" s="25"/>
      <c r="L21" s="84"/>
      <c r="M21" s="85"/>
      <c r="N21" s="85"/>
      <c r="O21" s="85"/>
      <c r="P21" s="85"/>
      <c r="Q21" s="85"/>
      <c r="R21" s="85"/>
    </row>
    <row r="22" spans="2:18" ht="24.9" customHeight="1" x14ac:dyDescent="0.3">
      <c r="B22" s="706" t="s">
        <v>356</v>
      </c>
      <c r="C22" s="706"/>
      <c r="D22" s="706"/>
      <c r="E22" s="706"/>
      <c r="F22" s="706"/>
      <c r="G22" s="17"/>
      <c r="H22" s="17"/>
      <c r="I22" s="20"/>
      <c r="J22"/>
    </row>
    <row r="23" spans="2:18" ht="31.95" customHeight="1" x14ac:dyDescent="0.3">
      <c r="B23" s="63" t="s">
        <v>221</v>
      </c>
      <c r="C23" s="63" t="s">
        <v>0</v>
      </c>
      <c r="D23" s="63" t="s">
        <v>2</v>
      </c>
      <c r="E23" s="63" t="s">
        <v>38</v>
      </c>
      <c r="F23" s="63" t="s">
        <v>207</v>
      </c>
      <c r="G23" s="63"/>
      <c r="H23" s="63"/>
      <c r="I23" s="63"/>
      <c r="J23" s="51" t="s">
        <v>5</v>
      </c>
    </row>
    <row r="24" spans="2:18" ht="21.15" customHeight="1" x14ac:dyDescent="0.3">
      <c r="B24" s="13">
        <v>2021</v>
      </c>
      <c r="C24" s="183">
        <f>G17+G18</f>
        <v>6700358.0700000301</v>
      </c>
      <c r="D24" s="183">
        <f>E17+E18</f>
        <v>1202674</v>
      </c>
      <c r="E24" s="183">
        <f>D17+D18</f>
        <v>808000</v>
      </c>
      <c r="F24" s="183">
        <f>F17</f>
        <v>733994</v>
      </c>
      <c r="G24" s="250"/>
      <c r="H24" s="183"/>
      <c r="I24" s="183"/>
      <c r="J24" s="727" t="s">
        <v>230</v>
      </c>
    </row>
    <row r="25" spans="2:18" ht="21.15" customHeight="1" x14ac:dyDescent="0.3">
      <c r="B25" s="9">
        <v>2022</v>
      </c>
      <c r="C25" s="95">
        <f>G19+G20</f>
        <v>6877720</v>
      </c>
      <c r="D25" s="95">
        <f>E19+E20</f>
        <v>1162161</v>
      </c>
      <c r="E25" s="95">
        <f>D19+D20</f>
        <v>693000</v>
      </c>
      <c r="F25" s="95">
        <f>F19</f>
        <v>668759</v>
      </c>
      <c r="G25" s="251"/>
      <c r="H25" s="95"/>
      <c r="I25" s="95"/>
      <c r="J25" s="727"/>
    </row>
    <row r="26" spans="2:18" ht="21.15" customHeight="1" x14ac:dyDescent="0.3">
      <c r="B26"/>
      <c r="C26"/>
      <c r="D26"/>
      <c r="E26"/>
      <c r="F26"/>
      <c r="G26" s="17"/>
      <c r="H26" s="17"/>
      <c r="I26" s="20"/>
    </row>
    <row r="27" spans="2:18" ht="24.9" customHeight="1" x14ac:dyDescent="0.3">
      <c r="B27" s="706" t="s">
        <v>223</v>
      </c>
      <c r="C27" s="706"/>
      <c r="D27" s="706"/>
      <c r="E27" s="706"/>
      <c r="F27" s="706"/>
      <c r="G27" s="706"/>
      <c r="H27" s="706"/>
    </row>
    <row r="28" spans="2:18" ht="55.2" x14ac:dyDescent="0.3">
      <c r="B28" s="60"/>
      <c r="C28" s="60" t="s">
        <v>52</v>
      </c>
      <c r="D28" s="60" t="s">
        <v>53</v>
      </c>
      <c r="E28" s="60" t="s">
        <v>54</v>
      </c>
      <c r="F28" s="60" t="s">
        <v>55</v>
      </c>
      <c r="G28" s="60" t="s">
        <v>216</v>
      </c>
      <c r="H28" s="60" t="s">
        <v>176</v>
      </c>
    </row>
    <row r="29" spans="2:18" ht="21.15" customHeight="1" x14ac:dyDescent="0.3">
      <c r="B29" s="58" t="s">
        <v>56</v>
      </c>
      <c r="C29" s="183">
        <v>1168</v>
      </c>
      <c r="D29" s="183">
        <v>775</v>
      </c>
      <c r="E29" s="183">
        <v>212</v>
      </c>
      <c r="F29" s="183"/>
      <c r="G29" s="186">
        <f>(F29+E29)/(H29)</f>
        <v>9.8375870069605562E-2</v>
      </c>
      <c r="H29" s="250">
        <f t="shared" ref="H29" si="2">SUM(C29:F29)</f>
        <v>2155</v>
      </c>
    </row>
    <row r="30" spans="2:18" ht="21.15" customHeight="1" x14ac:dyDescent="0.3">
      <c r="B30" s="52" t="s">
        <v>24</v>
      </c>
      <c r="C30" s="94">
        <v>783</v>
      </c>
      <c r="D30" s="94">
        <v>474</v>
      </c>
      <c r="E30" s="94">
        <v>1093</v>
      </c>
      <c r="F30" s="94"/>
      <c r="G30" s="187">
        <f>(F30+E30)/(H30)</f>
        <v>0.46510638297872342</v>
      </c>
      <c r="H30" s="252">
        <f>SUM(C30:F30)</f>
        <v>2350</v>
      </c>
    </row>
    <row r="31" spans="2:18" ht="21.15" customHeight="1" x14ac:dyDescent="0.3">
      <c r="B31" s="54" t="s">
        <v>25</v>
      </c>
      <c r="C31" s="656">
        <v>871</v>
      </c>
      <c r="D31" s="656">
        <v>381</v>
      </c>
      <c r="E31" s="95">
        <v>1270</v>
      </c>
      <c r="F31" s="95">
        <v>10</v>
      </c>
      <c r="G31" s="185">
        <f>(F31+E31)/(H31)</f>
        <v>0.50552922590837279</v>
      </c>
      <c r="H31" s="252">
        <f>SUM(C31:F31)</f>
        <v>2532</v>
      </c>
      <c r="K31"/>
      <c r="L31"/>
      <c r="M31"/>
      <c r="N31"/>
    </row>
    <row r="32" spans="2:18" ht="21.15" customHeight="1" x14ac:dyDescent="0.3">
      <c r="B32" s="21"/>
      <c r="C32" s="17"/>
      <c r="D32" s="17"/>
      <c r="E32" s="17"/>
      <c r="F32" s="17"/>
      <c r="G32" s="19"/>
      <c r="H32" s="22"/>
      <c r="K32"/>
      <c r="L32"/>
      <c r="M32"/>
      <c r="N32"/>
    </row>
    <row r="33" spans="2:14" ht="24.9" customHeight="1" x14ac:dyDescent="0.3">
      <c r="B33" s="706" t="s">
        <v>224</v>
      </c>
      <c r="C33" s="706"/>
      <c r="D33" s="706"/>
      <c r="E33" s="706"/>
      <c r="F33" s="706"/>
      <c r="K33"/>
      <c r="L33"/>
      <c r="M33"/>
      <c r="N33"/>
    </row>
    <row r="34" spans="2:14" ht="21.15" customHeight="1" x14ac:dyDescent="0.3">
      <c r="B34" s="60"/>
      <c r="C34" s="60" t="s">
        <v>57</v>
      </c>
      <c r="D34" s="60" t="s">
        <v>58</v>
      </c>
      <c r="E34" s="60" t="s">
        <v>207</v>
      </c>
      <c r="F34" s="60" t="s">
        <v>59</v>
      </c>
      <c r="K34"/>
      <c r="L34"/>
      <c r="M34"/>
      <c r="N34"/>
    </row>
    <row r="35" spans="2:14" ht="21.15" customHeight="1" x14ac:dyDescent="0.3">
      <c r="B35" s="253">
        <v>2020</v>
      </c>
      <c r="C35" s="7">
        <v>0.71</v>
      </c>
      <c r="D35" s="7">
        <v>0.1</v>
      </c>
      <c r="E35" s="254">
        <v>0.32</v>
      </c>
      <c r="F35" s="255">
        <f>(212)/(212+775+1168)</f>
        <v>9.8375870069605562E-2</v>
      </c>
    </row>
    <row r="36" spans="2:14" ht="21.15" customHeight="1" x14ac:dyDescent="0.3">
      <c r="B36" s="256" t="s">
        <v>24</v>
      </c>
      <c r="C36" s="94" t="s">
        <v>60</v>
      </c>
      <c r="D36" s="94" t="s">
        <v>61</v>
      </c>
      <c r="E36" s="163">
        <v>0.6</v>
      </c>
      <c r="F36" s="257" t="s">
        <v>62</v>
      </c>
    </row>
    <row r="37" spans="2:14" ht="21.15" customHeight="1" x14ac:dyDescent="0.3">
      <c r="B37" s="258" t="s">
        <v>25</v>
      </c>
      <c r="C37" s="95" t="s">
        <v>63</v>
      </c>
      <c r="D37" s="95" t="s">
        <v>64</v>
      </c>
      <c r="E37" s="6">
        <v>0.61</v>
      </c>
      <c r="F37" s="259" t="s">
        <v>65</v>
      </c>
    </row>
    <row r="39" spans="2:14" ht="15" customHeight="1" x14ac:dyDescent="0.3"/>
    <row r="41" spans="2:14" ht="15" customHeight="1" x14ac:dyDescent="0.3"/>
    <row r="42" spans="2:14" ht="14.25" customHeight="1" x14ac:dyDescent="0.3"/>
    <row r="43" spans="2:14" ht="15" customHeight="1" x14ac:dyDescent="0.3"/>
    <row r="45" spans="2:14" ht="30.15" customHeight="1" x14ac:dyDescent="0.3"/>
    <row r="46" spans="2:14" ht="15" customHeight="1" x14ac:dyDescent="0.3"/>
    <row r="47" spans="2:14" ht="15" customHeight="1" x14ac:dyDescent="0.3"/>
    <row r="50" spans="2:3" ht="14.25" customHeight="1" x14ac:dyDescent="0.3"/>
    <row r="51" spans="2:3" ht="14.25" customHeight="1" x14ac:dyDescent="0.3"/>
    <row r="53" spans="2:3" x14ac:dyDescent="0.3">
      <c r="B53"/>
      <c r="C53"/>
    </row>
    <row r="54" spans="2:3" x14ac:dyDescent="0.3">
      <c r="B54"/>
      <c r="C54"/>
    </row>
    <row r="55" spans="2:3" x14ac:dyDescent="0.3">
      <c r="B55"/>
      <c r="C55"/>
    </row>
    <row r="56" spans="2:3" x14ac:dyDescent="0.3">
      <c r="B56"/>
      <c r="C56"/>
    </row>
  </sheetData>
  <mergeCells count="14">
    <mergeCell ref="G15:I15"/>
    <mergeCell ref="J24:J25"/>
    <mergeCell ref="B27:F27"/>
    <mergeCell ref="G27:H27"/>
    <mergeCell ref="B7:F7"/>
    <mergeCell ref="J9:J13"/>
    <mergeCell ref="J17:J20"/>
    <mergeCell ref="B15:F15"/>
    <mergeCell ref="B33:F33"/>
    <mergeCell ref="B17:B18"/>
    <mergeCell ref="I17:I18"/>
    <mergeCell ref="I19:I20"/>
    <mergeCell ref="B19:B20"/>
    <mergeCell ref="B22:F22"/>
  </mergeCells>
  <pageMargins left="0.7" right="0.7" top="0.75" bottom="0.75" header="0.3" footer="0.3"/>
  <pageSetup paperSize="9" orientation="portrait" r:id="rId1"/>
  <headerFooter scaleWithDoc="0"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0"/>
  <sheetViews>
    <sheetView showGridLines="0" rightToLeft="1" workbookViewId="0">
      <selection activeCell="D26" sqref="D26"/>
    </sheetView>
  </sheetViews>
  <sheetFormatPr defaultColWidth="9.109375" defaultRowHeight="14.4" x14ac:dyDescent="0.3"/>
  <cols>
    <col min="1" max="1" width="3.6640625" customWidth="1"/>
    <col min="2" max="7" width="10.6640625" customWidth="1"/>
  </cols>
  <sheetData>
    <row r="1" spans="2:20" ht="15" customHeight="1" x14ac:dyDescent="0.3"/>
    <row r="2" spans="2:20" ht="15" customHeight="1" x14ac:dyDescent="0.3"/>
    <row r="3" spans="2:20" ht="15" customHeight="1" x14ac:dyDescent="0.3"/>
    <row r="4" spans="2:20" ht="15" customHeight="1" x14ac:dyDescent="0.3"/>
    <row r="5" spans="2:20" ht="24" customHeight="1" thickBot="1" x14ac:dyDescent="0.35">
      <c r="B5" s="47" t="s">
        <v>312</v>
      </c>
      <c r="C5" s="47"/>
      <c r="D5" s="47"/>
      <c r="E5" s="47"/>
      <c r="F5" s="47"/>
      <c r="G5" s="47"/>
      <c r="P5" s="16"/>
      <c r="Q5" s="16"/>
      <c r="R5" s="16"/>
      <c r="S5" s="16"/>
      <c r="T5" s="16"/>
    </row>
    <row r="6" spans="2:20" ht="15" customHeight="1" thickTop="1" x14ac:dyDescent="0.3">
      <c r="B6" s="49"/>
      <c r="C6" s="49"/>
      <c r="D6" s="49"/>
      <c r="E6" s="49"/>
      <c r="F6" s="49"/>
      <c r="G6" s="49"/>
    </row>
    <row r="7" spans="2:20" ht="24.9" customHeight="1" x14ac:dyDescent="0.3">
      <c r="B7" s="706" t="s">
        <v>357</v>
      </c>
      <c r="C7" s="706"/>
      <c r="D7" s="706"/>
      <c r="E7" s="706"/>
      <c r="F7" s="706"/>
    </row>
    <row r="8" spans="2:20" ht="29.25" customHeight="1" x14ac:dyDescent="0.3">
      <c r="B8" s="260"/>
      <c r="C8" s="260" t="s">
        <v>0</v>
      </c>
      <c r="D8" s="260" t="s">
        <v>57</v>
      </c>
      <c r="E8" s="260" t="s">
        <v>58</v>
      </c>
      <c r="F8" s="260" t="s">
        <v>207</v>
      </c>
      <c r="G8" s="261" t="s">
        <v>5</v>
      </c>
    </row>
    <row r="9" spans="2:20" ht="21.15" customHeight="1" x14ac:dyDescent="0.3">
      <c r="B9" s="262" t="s">
        <v>24</v>
      </c>
      <c r="C9" s="191">
        <v>57798</v>
      </c>
      <c r="D9" s="191">
        <v>4218.1000000000004</v>
      </c>
      <c r="E9" s="191">
        <v>10021</v>
      </c>
      <c r="F9" s="191">
        <v>21000</v>
      </c>
      <c r="G9" s="727" t="s">
        <v>237</v>
      </c>
    </row>
    <row r="10" spans="2:20" ht="21.15" customHeight="1" x14ac:dyDescent="0.3">
      <c r="B10" s="263" t="s">
        <v>25</v>
      </c>
      <c r="C10" s="249">
        <v>71170</v>
      </c>
      <c r="D10" s="249">
        <v>5129.17</v>
      </c>
      <c r="E10" s="249">
        <v>9302</v>
      </c>
      <c r="F10" s="249">
        <v>21860</v>
      </c>
      <c r="G10" s="727"/>
    </row>
  </sheetData>
  <mergeCells count="2">
    <mergeCell ref="B7:F7"/>
    <mergeCell ref="G9:G10"/>
  </mergeCells>
  <pageMargins left="0.7" right="0.7" top="0.75" bottom="0.75" header="0.3" footer="0.3"/>
  <headerFooter scaleWithDoc="0"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27"/>
  <sheetViews>
    <sheetView showGridLines="0" rightToLeft="1" workbookViewId="0">
      <selection activeCell="M10" sqref="M10"/>
    </sheetView>
  </sheetViews>
  <sheetFormatPr defaultColWidth="9.109375" defaultRowHeight="14.4" x14ac:dyDescent="0.3"/>
  <cols>
    <col min="1" max="1" width="3.6640625" customWidth="1"/>
    <col min="2" max="11" width="10.6640625" style="46" customWidth="1"/>
  </cols>
  <sheetData>
    <row r="1" spans="2:13" ht="15" customHeight="1" x14ac:dyDescent="0.3"/>
    <row r="2" spans="2:13" ht="15" customHeight="1" x14ac:dyDescent="0.3"/>
    <row r="3" spans="2:13" ht="15" customHeight="1" x14ac:dyDescent="0.3"/>
    <row r="4" spans="2:13" ht="15" customHeight="1" x14ac:dyDescent="0.3"/>
    <row r="5" spans="2:13" ht="24" customHeight="1" thickBot="1" x14ac:dyDescent="0.35">
      <c r="B5" s="47" t="s">
        <v>318</v>
      </c>
      <c r="C5" s="48"/>
      <c r="D5" s="48"/>
      <c r="E5" s="48"/>
      <c r="F5" s="48"/>
      <c r="G5" s="48"/>
      <c r="H5" s="48"/>
      <c r="I5" s="48"/>
      <c r="J5" s="48"/>
      <c r="K5" s="48"/>
    </row>
    <row r="6" spans="2:13" ht="15" customHeight="1" thickTop="1" x14ac:dyDescent="0.3"/>
    <row r="7" spans="2:13" ht="24.9" customHeight="1" x14ac:dyDescent="0.3">
      <c r="B7" s="706" t="s">
        <v>358</v>
      </c>
      <c r="C7" s="706"/>
      <c r="D7" s="706"/>
      <c r="E7" s="706"/>
      <c r="F7" s="706"/>
      <c r="G7" s="706"/>
      <c r="H7" s="706"/>
      <c r="I7" s="706"/>
      <c r="J7" s="706"/>
      <c r="K7" s="89"/>
    </row>
    <row r="8" spans="2:13" ht="55.2" customHeight="1" x14ac:dyDescent="0.3">
      <c r="B8" s="50"/>
      <c r="C8" s="50" t="s">
        <v>371</v>
      </c>
      <c r="D8" s="50" t="s">
        <v>225</v>
      </c>
      <c r="E8" s="50" t="s">
        <v>226</v>
      </c>
      <c r="F8" s="50" t="s">
        <v>227</v>
      </c>
      <c r="G8" s="50" t="s">
        <v>228</v>
      </c>
      <c r="H8" s="50" t="s">
        <v>229</v>
      </c>
      <c r="I8" s="90"/>
      <c r="J8" s="90"/>
      <c r="K8" s="51" t="s">
        <v>5</v>
      </c>
    </row>
    <row r="9" spans="2:13" s="25" customFormat="1" ht="21.15" customHeight="1" x14ac:dyDescent="0.3">
      <c r="B9" s="52" t="s">
        <v>24</v>
      </c>
      <c r="C9" s="53">
        <v>88400</v>
      </c>
      <c r="D9" s="53">
        <v>311000</v>
      </c>
      <c r="E9" s="53">
        <v>104500</v>
      </c>
      <c r="F9" s="53">
        <v>89000</v>
      </c>
      <c r="G9" s="53">
        <v>3400</v>
      </c>
      <c r="H9" s="53">
        <v>64400</v>
      </c>
      <c r="I9" s="91"/>
      <c r="J9" s="91"/>
      <c r="K9" s="705" t="s">
        <v>238</v>
      </c>
    </row>
    <row r="10" spans="2:13" s="25" customFormat="1" ht="21.15" customHeight="1" x14ac:dyDescent="0.3">
      <c r="B10" s="54" t="s">
        <v>25</v>
      </c>
      <c r="C10" s="55">
        <v>95543</v>
      </c>
      <c r="D10" s="55">
        <v>287280</v>
      </c>
      <c r="E10" s="55">
        <v>185900</v>
      </c>
      <c r="F10" s="55">
        <f>95.5*1000</f>
        <v>95500</v>
      </c>
      <c r="G10" s="55">
        <v>5100</v>
      </c>
      <c r="H10" s="55">
        <v>72000</v>
      </c>
      <c r="I10" s="92"/>
      <c r="J10" s="92"/>
      <c r="K10" s="705"/>
      <c r="M10" s="660">
        <f>(C10-C9)/C9</f>
        <v>8.0803167420814476E-2</v>
      </c>
    </row>
    <row r="11" spans="2:13" ht="21.15" customHeight="1" x14ac:dyDescent="0.3"/>
    <row r="12" spans="2:13" ht="24.9" customHeight="1" x14ac:dyDescent="0.3">
      <c r="B12" s="706" t="s">
        <v>359</v>
      </c>
      <c r="C12" s="706"/>
      <c r="D12" s="706"/>
      <c r="E12" s="706"/>
      <c r="F12" s="706"/>
      <c r="G12" s="706"/>
      <c r="H12" s="706"/>
      <c r="I12" s="706"/>
      <c r="J12" s="706"/>
    </row>
    <row r="13" spans="2:13" ht="55.2" customHeight="1" x14ac:dyDescent="0.3">
      <c r="B13" s="50"/>
      <c r="C13" s="50" t="s">
        <v>360</v>
      </c>
      <c r="D13" s="50" t="s">
        <v>361</v>
      </c>
      <c r="E13" s="50" t="s">
        <v>362</v>
      </c>
      <c r="F13" s="50" t="s">
        <v>67</v>
      </c>
      <c r="G13" s="50" t="s">
        <v>363</v>
      </c>
      <c r="H13" s="50" t="s">
        <v>68</v>
      </c>
      <c r="I13" s="50" t="s">
        <v>364</v>
      </c>
      <c r="J13" s="50" t="s">
        <v>365</v>
      </c>
      <c r="K13" s="51" t="s">
        <v>5</v>
      </c>
    </row>
    <row r="14" spans="2:13" s="25" customFormat="1" ht="21.15" customHeight="1" x14ac:dyDescent="0.3">
      <c r="B14" s="52" t="s">
        <v>24</v>
      </c>
      <c r="C14" s="53">
        <v>41437</v>
      </c>
      <c r="D14" s="53">
        <v>2780</v>
      </c>
      <c r="E14" s="53">
        <v>13780</v>
      </c>
      <c r="F14" s="53">
        <v>370240</v>
      </c>
      <c r="G14" s="53">
        <v>54170</v>
      </c>
      <c r="H14" s="53">
        <v>2</v>
      </c>
      <c r="I14" s="53">
        <v>1477</v>
      </c>
      <c r="J14" s="53">
        <v>28880</v>
      </c>
      <c r="K14" s="705" t="s">
        <v>238</v>
      </c>
    </row>
    <row r="15" spans="2:13" s="25" customFormat="1" ht="21.15" customHeight="1" x14ac:dyDescent="0.3">
      <c r="B15" s="54" t="s">
        <v>25</v>
      </c>
      <c r="C15" s="55">
        <v>37817</v>
      </c>
      <c r="D15" s="55">
        <v>1700</v>
      </c>
      <c r="E15" s="55">
        <v>15340</v>
      </c>
      <c r="F15" s="55">
        <v>211923</v>
      </c>
      <c r="G15" s="55">
        <v>76620</v>
      </c>
      <c r="H15" s="55">
        <v>2</v>
      </c>
      <c r="I15" s="55">
        <v>1656</v>
      </c>
      <c r="J15" s="55">
        <v>21991</v>
      </c>
      <c r="K15" s="705"/>
    </row>
    <row r="16" spans="2:13" s="25" customFormat="1" ht="21.15" customHeight="1" x14ac:dyDescent="0.3">
      <c r="B16" s="57"/>
      <c r="C16" s="93"/>
      <c r="D16" s="93"/>
      <c r="E16" s="93"/>
      <c r="F16" s="93"/>
      <c r="G16" s="93"/>
      <c r="H16" s="93"/>
      <c r="I16" s="93"/>
      <c r="J16" s="93"/>
      <c r="K16" s="46"/>
    </row>
    <row r="17" spans="2:14" ht="24.9" customHeight="1" x14ac:dyDescent="0.3">
      <c r="B17" s="706" t="s">
        <v>143</v>
      </c>
      <c r="C17" s="706"/>
      <c r="D17" s="706"/>
      <c r="E17" s="706"/>
      <c r="F17" s="706"/>
      <c r="G17" s="706"/>
      <c r="H17" s="706"/>
      <c r="I17" s="706"/>
      <c r="J17" s="706"/>
      <c r="L17" s="25"/>
      <c r="M17" s="25"/>
    </row>
    <row r="18" spans="2:14" ht="55.2" customHeight="1" x14ac:dyDescent="0.3">
      <c r="B18" s="50"/>
      <c r="C18" s="730" t="s">
        <v>366</v>
      </c>
      <c r="D18" s="730"/>
      <c r="E18" s="50" t="s">
        <v>361</v>
      </c>
      <c r="F18" s="50" t="s">
        <v>362</v>
      </c>
      <c r="G18" s="50" t="s">
        <v>67</v>
      </c>
      <c r="H18" s="50" t="s">
        <v>68</v>
      </c>
      <c r="I18" s="50" t="s">
        <v>364</v>
      </c>
      <c r="J18" s="50" t="s">
        <v>367</v>
      </c>
      <c r="K18" s="51" t="s">
        <v>5</v>
      </c>
      <c r="L18" s="25"/>
      <c r="M18" s="25"/>
    </row>
    <row r="19" spans="2:14" s="25" customFormat="1" ht="21.15" customHeight="1" x14ac:dyDescent="0.3">
      <c r="B19" s="728" t="s">
        <v>24</v>
      </c>
      <c r="C19" s="53" t="s">
        <v>239</v>
      </c>
      <c r="D19" s="94" t="s">
        <v>368</v>
      </c>
      <c r="E19" s="731">
        <v>1085012</v>
      </c>
      <c r="F19" s="731">
        <v>314145</v>
      </c>
      <c r="G19" s="731">
        <v>510911</v>
      </c>
      <c r="H19" s="731">
        <v>44</v>
      </c>
      <c r="I19" s="731">
        <v>5518</v>
      </c>
      <c r="J19" s="734">
        <v>34610</v>
      </c>
      <c r="K19" s="705" t="s">
        <v>238</v>
      </c>
    </row>
    <row r="20" spans="2:14" s="25" customFormat="1" ht="21.15" customHeight="1" x14ac:dyDescent="0.3">
      <c r="B20" s="737"/>
      <c r="C20" s="53" t="s">
        <v>240</v>
      </c>
      <c r="D20" s="94" t="s">
        <v>241</v>
      </c>
      <c r="E20" s="732"/>
      <c r="F20" s="732"/>
      <c r="G20" s="732"/>
      <c r="H20" s="732"/>
      <c r="I20" s="732"/>
      <c r="J20" s="735"/>
      <c r="K20" s="705"/>
      <c r="M20"/>
      <c r="N20"/>
    </row>
    <row r="21" spans="2:14" s="25" customFormat="1" ht="21.15" customHeight="1" x14ac:dyDescent="0.3">
      <c r="B21" s="728" t="s">
        <v>25</v>
      </c>
      <c r="C21" s="55" t="s">
        <v>239</v>
      </c>
      <c r="D21" s="95" t="s">
        <v>242</v>
      </c>
      <c r="E21" s="731">
        <v>710628</v>
      </c>
      <c r="F21" s="731">
        <v>54812</v>
      </c>
      <c r="G21" s="731">
        <v>319061</v>
      </c>
      <c r="H21" s="731">
        <v>18</v>
      </c>
      <c r="I21" s="731">
        <v>1500</v>
      </c>
      <c r="J21" s="734">
        <v>46560</v>
      </c>
      <c r="K21" s="705"/>
      <c r="M21"/>
      <c r="N21"/>
    </row>
    <row r="22" spans="2:14" s="25" customFormat="1" ht="21.15" customHeight="1" x14ac:dyDescent="0.3">
      <c r="B22" s="729"/>
      <c r="C22" s="55" t="s">
        <v>240</v>
      </c>
      <c r="D22" s="95" t="s">
        <v>243</v>
      </c>
      <c r="E22" s="733"/>
      <c r="F22" s="733"/>
      <c r="G22" s="733"/>
      <c r="H22" s="733"/>
      <c r="I22" s="733"/>
      <c r="J22" s="736"/>
      <c r="K22" s="705"/>
      <c r="M22"/>
      <c r="N22"/>
    </row>
    <row r="23" spans="2:14" ht="21.15" customHeight="1" x14ac:dyDescent="0.3"/>
    <row r="24" spans="2:14" ht="24.9" customHeight="1" x14ac:dyDescent="0.3">
      <c r="B24" s="706" t="s">
        <v>144</v>
      </c>
      <c r="C24" s="706"/>
      <c r="D24" s="706"/>
      <c r="E24" s="706"/>
      <c r="F24" s="706"/>
      <c r="G24" s="706"/>
      <c r="H24" s="706"/>
      <c r="I24" s="706"/>
      <c r="J24" s="706"/>
    </row>
    <row r="25" spans="2:14" ht="55.2" customHeight="1" x14ac:dyDescent="0.3">
      <c r="B25" s="50"/>
      <c r="C25" s="50" t="s">
        <v>366</v>
      </c>
      <c r="D25" s="50" t="s">
        <v>369</v>
      </c>
      <c r="E25" s="50" t="s">
        <v>370</v>
      </c>
      <c r="F25" s="50" t="s">
        <v>67</v>
      </c>
      <c r="G25" s="50"/>
      <c r="H25" s="50"/>
      <c r="I25" s="50"/>
      <c r="J25" s="50"/>
      <c r="K25" s="51" t="s">
        <v>5</v>
      </c>
    </row>
    <row r="26" spans="2:14" s="25" customFormat="1" ht="21.15" customHeight="1" x14ac:dyDescent="0.3">
      <c r="B26" s="96">
        <v>2021</v>
      </c>
      <c r="C26" s="53">
        <v>13480</v>
      </c>
      <c r="D26" s="53">
        <v>3990</v>
      </c>
      <c r="E26" s="53">
        <v>9756</v>
      </c>
      <c r="F26" s="53">
        <v>24795</v>
      </c>
      <c r="G26" s="53"/>
      <c r="H26" s="53"/>
      <c r="I26" s="53"/>
      <c r="J26" s="53"/>
      <c r="K26" s="705" t="s">
        <v>238</v>
      </c>
      <c r="M26"/>
      <c r="N26"/>
    </row>
    <row r="27" spans="2:14" s="25" customFormat="1" ht="21.15" customHeight="1" x14ac:dyDescent="0.3">
      <c r="B27" s="97">
        <v>2022</v>
      </c>
      <c r="C27" s="55">
        <v>12660</v>
      </c>
      <c r="D27" s="55">
        <v>6610</v>
      </c>
      <c r="E27" s="55">
        <v>13371</v>
      </c>
      <c r="F27" s="55">
        <v>24265</v>
      </c>
      <c r="G27" s="55"/>
      <c r="H27" s="55"/>
      <c r="I27" s="55"/>
      <c r="J27" s="55"/>
      <c r="K27" s="705"/>
      <c r="M27"/>
      <c r="N27"/>
    </row>
  </sheetData>
  <mergeCells count="23">
    <mergeCell ref="B24:J24"/>
    <mergeCell ref="K26:K27"/>
    <mergeCell ref="E19:E20"/>
    <mergeCell ref="F19:F20"/>
    <mergeCell ref="G19:G20"/>
    <mergeCell ref="H19:H20"/>
    <mergeCell ref="I19:I20"/>
    <mergeCell ref="E21:E22"/>
    <mergeCell ref="J19:J20"/>
    <mergeCell ref="J21:J22"/>
    <mergeCell ref="I21:I22"/>
    <mergeCell ref="H21:H22"/>
    <mergeCell ref="G21:G22"/>
    <mergeCell ref="F21:F22"/>
    <mergeCell ref="B19:B20"/>
    <mergeCell ref="K19:K22"/>
    <mergeCell ref="B21:B22"/>
    <mergeCell ref="C18:D18"/>
    <mergeCell ref="B7:J7"/>
    <mergeCell ref="K9:K10"/>
    <mergeCell ref="B12:J12"/>
    <mergeCell ref="K14:K15"/>
    <mergeCell ref="B17:J17"/>
  </mergeCells>
  <pageMargins left="0.7" right="0.7" top="0.75" bottom="0.75" header="0.3" footer="0.3"/>
  <headerFooter scaleWithDoc="0"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23</vt:i4>
      </vt:variant>
      <vt:variant>
        <vt:lpstr>טווחים בעלי שם</vt:lpstr>
      </vt:variant>
      <vt:variant>
        <vt:i4>1</vt:i4>
      </vt:variant>
    </vt:vector>
  </HeadingPairs>
  <TitlesOfParts>
    <vt:vector size="24" baseType="lpstr">
      <vt:lpstr>פתיח</vt:lpstr>
      <vt:lpstr>בית</vt:lpstr>
      <vt:lpstr>יעדי קבוצת בזק</vt:lpstr>
      <vt:lpstr>סביבה&gt;&gt;&gt;</vt:lpstr>
      <vt:lpstr>פליטות גזי חממה</vt:lpstr>
      <vt:lpstr>עצימות</vt:lpstr>
      <vt:lpstr>צריכת אנרגיה</vt:lpstr>
      <vt:lpstr>מים</vt:lpstr>
      <vt:lpstr>פסולת</vt:lpstr>
      <vt:lpstr>חברה&gt;&gt;&gt; </vt:lpstr>
      <vt:lpstr>כוח אדם</vt:lpstr>
      <vt:lpstr>אופי העסקה</vt:lpstr>
      <vt:lpstr>תחלופת עובדים</vt:lpstr>
      <vt:lpstr>ותק עובדים</vt:lpstr>
      <vt:lpstr>גיוון והכללה</vt:lpstr>
      <vt:lpstr>בטיחות וגהות</vt:lpstr>
      <vt:lpstr>הדרכות, משוב והערכה</vt:lpstr>
      <vt:lpstr>ממשל תאגידי&gt;&gt;&gt;</vt:lpstr>
      <vt:lpstr>ביצועים כספיים</vt:lpstr>
      <vt:lpstr>מבנה אחזקות</vt:lpstr>
      <vt:lpstr>חברי הדירקטוריון</vt:lpstr>
      <vt:lpstr>מענק שנתי לנושאי משרה</vt:lpstr>
      <vt:lpstr>פניות למבקר החברה</vt:lpstr>
      <vt:lpstr>'חברי הדירקטוריון'!_ftnref1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dcterms:modified xsi:type="dcterms:W3CDTF">2023-08-14T09:34:30Z</dcterms:modified>
  <cp:category/>
</cp:coreProperties>
</file>