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P:\darom\hanhala\ksafim\אגף מימון ושוק ההון\קשרי משקיעים\Materials\2022\Q4 &amp; FY 2022\Metrics\Metrics -Q4 2022- without formulas\"/>
    </mc:Choice>
  </mc:AlternateContent>
  <bookViews>
    <workbookView xWindow="0" yWindow="0" windowWidth="12240" windowHeight="7992" firstSheet="9"/>
  </bookViews>
  <sheets>
    <sheet name="Index" sheetId="1" r:id="rId1"/>
    <sheet name="Group P&amp;L" sheetId="2" r:id="rId2"/>
    <sheet name="Group CF" sheetId="21" r:id="rId3"/>
    <sheet name="Group BS" sheetId="20" r:id="rId4"/>
    <sheet name="Group-Adj #s" sheetId="19" r:id="rId5"/>
    <sheet name="Group-Other" sheetId="7" r:id="rId6"/>
    <sheet name=" Segments" sheetId="23" r:id="rId7"/>
    <sheet name="Fixed-Line" sheetId="11" r:id="rId8"/>
    <sheet name="Pelephone" sheetId="12" r:id="rId9"/>
    <sheet name="B. Intl" sheetId="13" r:id="rId10"/>
    <sheet name="yes" sheetId="14" r:id="rId11"/>
    <sheet name="Subs-Adj #s" sheetId="15" r:id="rId12"/>
    <sheet name="KPIs" sheetId="3" r:id="rId13"/>
    <sheet name="Group Guidance" sheetId="22" r:id="rId14"/>
    <sheet name="Debt Repayments" sheetId="8" r:id="rId15"/>
    <sheet name="Debt Terms" sheetId="9" r:id="rId16"/>
    <sheet name="Dividends" sheetId="6" r:id="rId17"/>
    <sheet name="Glossary " sheetId="4" r:id="rId18"/>
  </sheets>
  <definedNames>
    <definedName name="_ftn1" localSheetId="12">KPIs!$AP$118</definedName>
    <definedName name="_ftn2" localSheetId="12">KPIs!#REF!</definedName>
    <definedName name="_ftnref1" localSheetId="12">KPIs!$AP$111</definedName>
    <definedName name="_ftnref2" localSheetId="12">KPIs!$AP$112</definedName>
    <definedName name="ProjectName">{"Client Name or Project Name"}</definedName>
    <definedName name="_xlnm.Print_Area" localSheetId="6">' Segments'!$A$1:$EO$23</definedName>
    <definedName name="_xlnm.Print_Area" localSheetId="9">'B. Intl'!$A$1:$AK$73</definedName>
    <definedName name="_xlnm.Print_Area" localSheetId="14">'Debt Repayments'!$B$1:$F$59</definedName>
    <definedName name="_xlnm.Print_Area" localSheetId="16">Dividends!$A$10:$D$45</definedName>
    <definedName name="_xlnm.Print_Area" localSheetId="7">'Fixed-Line'!$A$1:$AL$127</definedName>
    <definedName name="_xlnm.Print_Area" localSheetId="17">'Glossary '!$A$1:$L$20</definedName>
    <definedName name="_xlnm.Print_Area" localSheetId="3">'Group BS'!$A$4:$R$51</definedName>
    <definedName name="_xlnm.Print_Area" localSheetId="2">'Group CF'!$A$1:$AC$45</definedName>
    <definedName name="_xlnm.Print_Area" localSheetId="13">'Group Guidance'!$B$1:$E$20</definedName>
    <definedName name="_xlnm.Print_Area" localSheetId="1">'Group P&amp;L'!$A$1:$AC$73</definedName>
    <definedName name="_xlnm.Print_Area" localSheetId="4">'Group-Adj #s'!$A$1:$AC$40</definedName>
    <definedName name="_xlnm.Print_Area" localSheetId="5">'Group-Other'!$A$4:$AV$77</definedName>
    <definedName name="_xlnm.Print_Area" localSheetId="0">Index!$A$1:$L$33</definedName>
    <definedName name="_xlnm.Print_Area" localSheetId="12">KPIs!$A$1:$BY$173</definedName>
    <definedName name="_xlnm.Print_Area" localSheetId="8">Pelephone!$A$1:$AL$71</definedName>
    <definedName name="_xlnm.Print_Area" localSheetId="11">'Subs-Adj #s'!$A$1:$AG$70</definedName>
    <definedName name="_xlnm.Print_Area" localSheetId="10">yes!$A$1:$AL$109</definedName>
    <definedName name="_xlnm.Print_Titles" localSheetId="14">'Debt Repayments'!$1:$6</definedName>
    <definedName name="_xlnm.Print_Titles" localSheetId="16">Dividends!$1:$9</definedName>
    <definedName name="_xlnm.Print_Titles" localSheetId="7">'Fixed-Line'!$1:$4</definedName>
    <definedName name="_xlnm.Print_Titles" localSheetId="1">'Group P&amp;L'!$1:$5</definedName>
    <definedName name="_xlnm.Print_Titles" localSheetId="5">'Group-Other'!$4:$6</definedName>
    <definedName name="_xlnm.Print_Titles" localSheetId="12">KPIs!$1:$5</definedName>
    <definedName name="_xlnm.Print_Titles" localSheetId="11">'Subs-Adj #s'!$1:$7</definedName>
    <definedName name="_xlnm.Print_Titles" localSheetId="10">yes!$1:$5</definedName>
    <definedName name="Z_44BC518B_F505_4956_BE42_792973965029_.wvu.PrintArea" localSheetId="17" hidden="1">'Glossary '!$A$1:$L$21</definedName>
    <definedName name="Z_44BC518B_F505_4956_BE42_792973965029_.wvu.PrintArea" localSheetId="1" hidden="1">'Group P&amp;L'!$A$1:$A$73</definedName>
    <definedName name="Z_44BC518B_F505_4956_BE42_792973965029_.wvu.PrintArea" localSheetId="0" hidden="1">Index!$A$1:$L$32</definedName>
    <definedName name="Z_44BC518B_F505_4956_BE42_792973965029_.wvu.PrintArea" localSheetId="12" hidden="1">KPIs!$A$1:$R$170</definedName>
    <definedName name="Z_44BC518B_F505_4956_BE42_792973965029_.wvu.PrintTitles" localSheetId="1" hidden="1">'Group P&amp;L'!$1:$5</definedName>
    <definedName name="Z_44BC518B_F505_4956_BE42_792973965029_.wvu.PrintTitles" localSheetId="12" hidden="1">KPIs!$1:$4</definedName>
    <definedName name="Z_67DDFA58_7FF7_4BDB_BFFF_31DB4021D095_.wvu.Cols" localSheetId="1" hidden="1">'Group P&amp;L'!#REF!,'Group P&amp;L'!#REF!,'Group P&amp;L'!#REF!</definedName>
    <definedName name="Z_67DDFA58_7FF7_4BDB_BFFF_31DB4021D095_.wvu.Cols" localSheetId="12" hidden="1">KPIs!$B:$F,KPIs!$H:$K,KPIs!$M:$P</definedName>
    <definedName name="Z_67DDFA58_7FF7_4BDB_BFFF_31DB4021D095_.wvu.PrintArea" localSheetId="17" hidden="1">'Glossary '!$A$1:$L$21</definedName>
    <definedName name="Z_67DDFA58_7FF7_4BDB_BFFF_31DB4021D095_.wvu.PrintArea" localSheetId="1" hidden="1">'Group P&amp;L'!$A$1:$A$73</definedName>
    <definedName name="Z_67DDFA58_7FF7_4BDB_BFFF_31DB4021D095_.wvu.PrintArea" localSheetId="0" hidden="1">Index!$A$1:$L$32</definedName>
    <definedName name="Z_67DDFA58_7FF7_4BDB_BFFF_31DB4021D095_.wvu.PrintArea" localSheetId="12" hidden="1">KPIs!$A$1:$AD$170</definedName>
    <definedName name="Z_67DDFA58_7FF7_4BDB_BFFF_31DB4021D095_.wvu.PrintTitles" localSheetId="16" hidden="1">Dividends!$1:$9</definedName>
    <definedName name="Z_67DDFA58_7FF7_4BDB_BFFF_31DB4021D095_.wvu.PrintTitles" localSheetId="1" hidden="1">'Group P&amp;L'!$1:$5</definedName>
    <definedName name="Z_67DDFA58_7FF7_4BDB_BFFF_31DB4021D095_.wvu.PrintTitles" localSheetId="12" hidden="1">KPIs!$1:$4</definedName>
    <definedName name="Z_6A44E415_E6EC_4CA2_8B4C_A374F00F0261_.wvu.PrintArea" localSheetId="17" hidden="1">'Glossary '!$A$1:$L$20</definedName>
    <definedName name="Z_6A44E415_E6EC_4CA2_8B4C_A374F00F0261_.wvu.PrintArea" localSheetId="1" hidden="1">'Group P&amp;L'!$A$1:$A$73</definedName>
    <definedName name="Z_6A44E415_E6EC_4CA2_8B4C_A374F00F0261_.wvu.PrintArea" localSheetId="0" hidden="1">Index!$A$1:$L$32</definedName>
    <definedName name="Z_6A44E415_E6EC_4CA2_8B4C_A374F00F0261_.wvu.PrintArea" localSheetId="12" hidden="1">KPIs!$A$1:$I$170</definedName>
    <definedName name="Z_6A44E415_E6EC_4CA2_8B4C_A374F00F0261_.wvu.PrintTitles" localSheetId="1" hidden="1">'Group P&amp;L'!$1:$5</definedName>
    <definedName name="Z_6A44E415_E6EC_4CA2_8B4C_A374F00F0261_.wvu.PrintTitles" localSheetId="12" hidden="1">KPIs!$1:$4</definedName>
    <definedName name="Z_7DC6D345_C4C0_4162_8636_D495A245EBF8_.wvu.Cols" localSheetId="1" hidden="1">'Group P&amp;L'!#REF!,'Group P&amp;L'!#REF!,'Group P&amp;L'!#REF!</definedName>
    <definedName name="Z_7DC6D345_C4C0_4162_8636_D495A245EBF8_.wvu.Cols" localSheetId="12" hidden="1">KPIs!$B:$F,KPIs!$H:$K,KPIs!$M:$P</definedName>
    <definedName name="Z_7DC6D345_C4C0_4162_8636_D495A245EBF8_.wvu.PrintArea" localSheetId="17" hidden="1">'Glossary '!$A$1:$L$21</definedName>
    <definedName name="Z_7DC6D345_C4C0_4162_8636_D495A245EBF8_.wvu.PrintArea" localSheetId="1" hidden="1">'Group P&amp;L'!$A$1:$A$73</definedName>
    <definedName name="Z_7DC6D345_C4C0_4162_8636_D495A245EBF8_.wvu.PrintArea" localSheetId="0" hidden="1">Index!$A$1:$L$32</definedName>
    <definedName name="Z_7DC6D345_C4C0_4162_8636_D495A245EBF8_.wvu.PrintArea" localSheetId="12" hidden="1">KPIs!$A$1:$AD$170</definedName>
    <definedName name="Z_7DC6D345_C4C0_4162_8636_D495A245EBF8_.wvu.PrintTitles" localSheetId="1" hidden="1">'Group P&amp;L'!$1:$5</definedName>
    <definedName name="Z_7DC6D345_C4C0_4162_8636_D495A245EBF8_.wvu.PrintTitles" localSheetId="12" hidden="1">KPIs!$1:$4</definedName>
    <definedName name="Z_C32ED439_2914_4073_BFBF_7718D6CFE811_.wvu.PrintArea" localSheetId="17" hidden="1">'Glossary '!$A$1:$L$21</definedName>
    <definedName name="Z_C32ED439_2914_4073_BFBF_7718D6CFE811_.wvu.PrintArea" localSheetId="1" hidden="1">'Group P&amp;L'!$A$1:$A$73</definedName>
    <definedName name="Z_C32ED439_2914_4073_BFBF_7718D6CFE811_.wvu.PrintArea" localSheetId="0" hidden="1">Index!$A$1:$L$32</definedName>
    <definedName name="Z_C32ED439_2914_4073_BFBF_7718D6CFE811_.wvu.PrintArea" localSheetId="12" hidden="1">KPIs!$A$1:$R$170</definedName>
    <definedName name="Z_C32ED439_2914_4073_BFBF_7718D6CFE811_.wvu.PrintTitles" localSheetId="1" hidden="1">'Group P&amp;L'!$1:$5</definedName>
    <definedName name="Z_C32ED439_2914_4073_BFBF_7718D6CFE811_.wvu.PrintTitles" localSheetId="12" hidden="1">KPIs!$1:$4</definedName>
    <definedName name="Z_C6BBAF30_1E81_42FB_BA93_01B6813E2C8C_.wvu.PrintArea" localSheetId="17" hidden="1">'Glossary '!$A$1:$L$20</definedName>
    <definedName name="Z_C6BBAF30_1E81_42FB_BA93_01B6813E2C8C_.wvu.PrintArea" localSheetId="1" hidden="1">'Group P&amp;L'!$A$1:$A$73</definedName>
    <definedName name="Z_C6BBAF30_1E81_42FB_BA93_01B6813E2C8C_.wvu.PrintArea" localSheetId="0" hidden="1">Index!$A$1:$L$32</definedName>
    <definedName name="Z_C6BBAF30_1E81_42FB_BA93_01B6813E2C8C_.wvu.PrintArea" localSheetId="12" hidden="1">KPIs!$A$1:$O$170</definedName>
    <definedName name="Z_C6BBAF30_1E81_42FB_BA93_01B6813E2C8C_.wvu.PrintTitles" localSheetId="1" hidden="1">'Group P&amp;L'!$1:$5</definedName>
    <definedName name="Z_C6BBAF30_1E81_42FB_BA93_01B6813E2C8C_.wvu.PrintTitles" localSheetId="12" hidden="1">KPIs!$1:$4</definedName>
    <definedName name="Z_F07085DA_2B2D_4BE1_891D_F25D604A092E_.wvu.PrintArea" localSheetId="17" hidden="1">'Glossary '!$A$1:$L$20</definedName>
    <definedName name="Z_F07085DA_2B2D_4BE1_891D_F25D604A092E_.wvu.PrintArea" localSheetId="1" hidden="1">'Group P&amp;L'!$A$1:$A$73</definedName>
    <definedName name="Z_F07085DA_2B2D_4BE1_891D_F25D604A092E_.wvu.PrintArea" localSheetId="0" hidden="1">Index!$A$1:$L$32</definedName>
    <definedName name="Z_F07085DA_2B2D_4BE1_891D_F25D604A092E_.wvu.PrintArea" localSheetId="12" hidden="1">KPIs!$A$1:$M$170</definedName>
    <definedName name="Z_F07085DA_2B2D_4BE1_891D_F25D604A092E_.wvu.PrintTitles" localSheetId="1" hidden="1">'Group P&amp;L'!$1:$5</definedName>
    <definedName name="Z_F07085DA_2B2D_4BE1_891D_F25D604A092E_.wvu.PrintTitles" localSheetId="12" hidden="1">KPIs!$1:$4</definedName>
  </definedNames>
  <calcPr calcId="162913"/>
  <customWorkbookViews>
    <customWorkbookView name="Administrator - Personal View" guid="{C6BBAF30-1E81-42FB-BA93-01B6813E2C8C}" mergeInterval="0" personalView="1" maximized="1" windowWidth="1020" windowHeight="569" tabRatio="597" activeSheetId="1"/>
    <customWorkbookView name="Administrator - תצוגה אישית" guid="{F07085DA-2B2D-4BE1-891D-F25D604A092E}" mergeInterval="0" personalView="1" maximized="1" windowWidth="796" windowHeight="371" activeSheetId="2"/>
    <customWorkbookView name="30703826 - תצוגה אישית" guid="{6A44E415-E6EC-4CA2-8B4C-A374F00F0261}" mergeInterval="0" personalView="1" maximized="1" windowWidth="1276" windowHeight="661" activeSheetId="2"/>
    <customWorkbookView name="Erik Knettel - Personal View" guid="{C32ED439-2914-4073-BFBF-7718D6CFE811}" mergeInterval="0" personalView="1" maximized="1" xWindow="1" yWindow="1" windowWidth="1276" windowHeight="559" activeSheetId="4"/>
    <customWorkbookView name="30210485 - תצוגה אישית" guid="{44BC518B-F505-4956-BE42-792973965029}" mergeInterval="0" personalView="1" maximized="1" xWindow="1" yWindow="1" windowWidth="1024" windowHeight="548" activeSheetId="2"/>
    <customWorkbookView name="נפתלי שטרנליכט - חטיבת כספים - Naftali Shternlicht - תצוגה אישית" guid="{7DC6D345-C4C0-4162-8636-D495A245EBF8}" mergeInterval="0" personalView="1" maximized="1" windowWidth="1280" windowHeight="743" tabRatio="675" activeSheetId="2"/>
    <customWorkbookView name="eknettel - Personal View" guid="{67DDFA58-7FF7-4BDB-BFFF-31DB4021D095}" mergeInterval="0" personalView="1" maximized="1" xWindow="1" yWindow="1" windowWidth="1362" windowHeight="538" tabRatio="675" activeSheetId="6"/>
  </customWorkbookViews>
</workbook>
</file>

<file path=xl/calcChain.xml><?xml version="1.0" encoding="utf-8"?>
<calcChain xmlns="http://schemas.openxmlformats.org/spreadsheetml/2006/main">
  <c r="AZ102" i="3" l="1"/>
  <c r="BE102" i="3"/>
  <c r="BJ102" i="3"/>
  <c r="BO102" i="3"/>
  <c r="BT102" i="3"/>
  <c r="BY102" i="3"/>
  <c r="T36" i="15" l="1"/>
  <c r="BY19" i="3" l="1"/>
  <c r="BX19" i="3"/>
  <c r="BW19" i="3"/>
  <c r="BV19" i="3"/>
  <c r="BU19" i="3"/>
  <c r="BS19" i="3"/>
  <c r="BR19" i="3"/>
  <c r="BQ19" i="3"/>
  <c r="BP19" i="3"/>
  <c r="BY18" i="3"/>
  <c r="BX18" i="3"/>
  <c r="BW18" i="3"/>
  <c r="BV18" i="3"/>
  <c r="BU18" i="3"/>
  <c r="BX17" i="3"/>
  <c r="BW17" i="3"/>
  <c r="BV17" i="3"/>
  <c r="BU17" i="3"/>
  <c r="BS17" i="3"/>
  <c r="BR17" i="3"/>
  <c r="BQ17" i="3"/>
  <c r="BS16" i="3"/>
  <c r="BR16" i="3"/>
  <c r="BQ16" i="3"/>
  <c r="BP16" i="3"/>
  <c r="BT16" i="3"/>
  <c r="BU16" i="3"/>
  <c r="BV16" i="3"/>
  <c r="BW16" i="3"/>
  <c r="BX16" i="3"/>
  <c r="BY16" i="3"/>
  <c r="AV55" i="7" l="1"/>
  <c r="BX157" i="3" l="1"/>
  <c r="BX152" i="3"/>
  <c r="BX147" i="3"/>
  <c r="AG21" i="15" l="1"/>
  <c r="BX54" i="3" l="1"/>
  <c r="BY49" i="3" l="1"/>
  <c r="BW49" i="3"/>
  <c r="BV49" i="3"/>
  <c r="BU49" i="3"/>
  <c r="BW48" i="3"/>
  <c r="BV48" i="3"/>
  <c r="BU48" i="3"/>
  <c r="BS48" i="3"/>
  <c r="BR48" i="3"/>
  <c r="BQ48" i="3"/>
  <c r="BY50" i="3"/>
  <c r="BY45" i="3"/>
  <c r="BW45" i="3"/>
  <c r="BV45" i="3"/>
  <c r="BR45" i="3"/>
  <c r="BQ45" i="3"/>
  <c r="BY44" i="3"/>
  <c r="BW44" i="3"/>
  <c r="BV44" i="3"/>
  <c r="BU44" i="3"/>
  <c r="BW43" i="3"/>
  <c r="BV43" i="3"/>
  <c r="BR43" i="3"/>
  <c r="BQ43" i="3"/>
  <c r="BY41" i="3"/>
  <c r="BW41" i="3"/>
  <c r="BV41" i="3"/>
  <c r="BR41" i="3"/>
  <c r="BY40" i="3"/>
  <c r="BW40" i="3"/>
  <c r="BW39" i="3"/>
  <c r="BV39" i="3"/>
  <c r="BY32" i="3"/>
  <c r="BW32" i="3"/>
  <c r="BV32" i="3"/>
  <c r="BR32" i="3"/>
  <c r="BQ32" i="3"/>
  <c r="BY31" i="3"/>
  <c r="BW31" i="3"/>
  <c r="BV31" i="3"/>
  <c r="BU31" i="3"/>
  <c r="BW30" i="3"/>
  <c r="BV30" i="3"/>
  <c r="BR30" i="3"/>
  <c r="BQ30" i="3"/>
  <c r="BY28" i="3"/>
  <c r="BW28" i="3"/>
  <c r="BV28" i="3"/>
  <c r="BR28" i="3"/>
  <c r="BQ28" i="3"/>
  <c r="BY27" i="3"/>
  <c r="BW27" i="3"/>
  <c r="BV27" i="3"/>
  <c r="BU27" i="3"/>
  <c r="BW26" i="3"/>
  <c r="BV26" i="3"/>
  <c r="BR26" i="3"/>
  <c r="BQ26" i="3"/>
  <c r="BW21" i="3"/>
  <c r="BV21" i="3"/>
  <c r="BU21" i="3"/>
  <c r="BR21" i="3"/>
  <c r="BQ21" i="3"/>
  <c r="BP21" i="3"/>
  <c r="BY21" i="3"/>
  <c r="BY34" i="3"/>
  <c r="BT34" i="3"/>
  <c r="BW34" i="3"/>
  <c r="BV34" i="3"/>
  <c r="BU34" i="3"/>
  <c r="BR34" i="3"/>
  <c r="BX42" i="3"/>
  <c r="BS42" i="3"/>
  <c r="BX38" i="3"/>
  <c r="BX39" i="3" s="1"/>
  <c r="BS38" i="3"/>
  <c r="BU41" i="3" s="1"/>
  <c r="BX29" i="3"/>
  <c r="BS29" i="3"/>
  <c r="BU30" i="3" s="1"/>
  <c r="BX25" i="3"/>
  <c r="BX28" i="3" s="1"/>
  <c r="BS25" i="3"/>
  <c r="BS28" i="3" s="1"/>
  <c r="BY74" i="3"/>
  <c r="BU39" i="3" l="1"/>
  <c r="BS34" i="3"/>
  <c r="BS32" i="3"/>
  <c r="BU32" i="3"/>
  <c r="BS41" i="3"/>
  <c r="BT41" i="3" s="1"/>
  <c r="BS30" i="3"/>
  <c r="BX34" i="3"/>
  <c r="BX40" i="3"/>
  <c r="BX41" i="3"/>
  <c r="BS39" i="3"/>
  <c r="BU26" i="3"/>
  <c r="BU28" i="3"/>
  <c r="BX27" i="3"/>
  <c r="BX44" i="3"/>
  <c r="BX31" i="3"/>
  <c r="BX26" i="3"/>
  <c r="BX43" i="3"/>
  <c r="BX45" i="3"/>
  <c r="BX32" i="3"/>
  <c r="BU43" i="3"/>
  <c r="BU45" i="3"/>
  <c r="BS26" i="3"/>
  <c r="BX30" i="3"/>
  <c r="BS43" i="3"/>
  <c r="BS45" i="3"/>
  <c r="BX21" i="3"/>
  <c r="BS21" i="3"/>
  <c r="BX47" i="3"/>
  <c r="BX48" i="3" l="1"/>
  <c r="BX49" i="3"/>
  <c r="BY170" i="3"/>
  <c r="BX169" i="3"/>
  <c r="BX167" i="3"/>
  <c r="BY165" i="3"/>
  <c r="BX165" i="3"/>
  <c r="BX164" i="3"/>
  <c r="BY161" i="3"/>
  <c r="BY160" i="3"/>
  <c r="BX160" i="3"/>
  <c r="BY159" i="3"/>
  <c r="BX159" i="3"/>
  <c r="BX158" i="3"/>
  <c r="BY155" i="3"/>
  <c r="BX155" i="3"/>
  <c r="BY154" i="3"/>
  <c r="BX154" i="3"/>
  <c r="BX153" i="3"/>
  <c r="BY145" i="3"/>
  <c r="BY144" i="3"/>
  <c r="BX142" i="3"/>
  <c r="BY129" i="3"/>
  <c r="BX127" i="3"/>
  <c r="BY118" i="3"/>
  <c r="BX117" i="3"/>
  <c r="BX115" i="3"/>
  <c r="BY112" i="3"/>
  <c r="BX112" i="3"/>
  <c r="BX111" i="3"/>
  <c r="BY108" i="3"/>
  <c r="BY107" i="3"/>
  <c r="BX105" i="3"/>
  <c r="BY103" i="3"/>
  <c r="BX100" i="3"/>
  <c r="BX103" i="3" s="1"/>
  <c r="BY95" i="3"/>
  <c r="BX95" i="3" s="1"/>
  <c r="BY85" i="3"/>
  <c r="BX84" i="3"/>
  <c r="BY82" i="3"/>
  <c r="BX80" i="3"/>
  <c r="BY78" i="3"/>
  <c r="BX76" i="3"/>
  <c r="BY73" i="3"/>
  <c r="BX73" i="3"/>
  <c r="BX72" i="3"/>
  <c r="BY70" i="3"/>
  <c r="BY69" i="3"/>
  <c r="BX67" i="3"/>
  <c r="BX70" i="3" s="1"/>
  <c r="BY61" i="3"/>
  <c r="BX60" i="3"/>
  <c r="BX61" i="3" s="1"/>
  <c r="BY58" i="3"/>
  <c r="BX57" i="3"/>
  <c r="BX58" i="3" s="1"/>
  <c r="BY56" i="3"/>
  <c r="BY53" i="3"/>
  <c r="BX53" i="3"/>
  <c r="BX52" i="3"/>
  <c r="BX50" i="3"/>
  <c r="BY37" i="3"/>
  <c r="BY36" i="3"/>
  <c r="BX37" i="3"/>
  <c r="BY24" i="3"/>
  <c r="BY23" i="3"/>
  <c r="BX24" i="3"/>
  <c r="BY11" i="3"/>
  <c r="AE66" i="15"/>
  <c r="AD66" i="15"/>
  <c r="AC66" i="15"/>
  <c r="AB66" i="15"/>
  <c r="AA66" i="15"/>
  <c r="AC65" i="15"/>
  <c r="AB65" i="15"/>
  <c r="AG64" i="15"/>
  <c r="AE64" i="15"/>
  <c r="AD64" i="15"/>
  <c r="AC64" i="15"/>
  <c r="AC67" i="15" s="1"/>
  <c r="AB64" i="15"/>
  <c r="AB67" i="15" s="1"/>
  <c r="AA64" i="15"/>
  <c r="Y66" i="15"/>
  <c r="Z66" i="15"/>
  <c r="Z64" i="15"/>
  <c r="X66" i="15"/>
  <c r="X64" i="15"/>
  <c r="W66" i="15"/>
  <c r="W64" i="15"/>
  <c r="V66" i="15"/>
  <c r="V65" i="15"/>
  <c r="V64" i="15"/>
  <c r="V67" i="15" s="1"/>
  <c r="AC69" i="15" s="1"/>
  <c r="U66" i="15"/>
  <c r="T66" i="15"/>
  <c r="U64" i="15"/>
  <c r="T64" i="15"/>
  <c r="S66" i="15"/>
  <c r="Q66" i="15"/>
  <c r="P66" i="15"/>
  <c r="R66" i="15" s="1"/>
  <c r="O66" i="15"/>
  <c r="N66" i="15"/>
  <c r="S65" i="15"/>
  <c r="S64" i="15"/>
  <c r="Q64" i="15"/>
  <c r="P64" i="15"/>
  <c r="O64" i="15"/>
  <c r="N64" i="15"/>
  <c r="L66" i="15"/>
  <c r="M66" i="15"/>
  <c r="M64" i="15"/>
  <c r="K66" i="15"/>
  <c r="K64" i="15"/>
  <c r="J66" i="15"/>
  <c r="I66" i="15"/>
  <c r="H66" i="15"/>
  <c r="J65" i="15"/>
  <c r="J67" i="15" s="1"/>
  <c r="J64" i="15"/>
  <c r="L64" i="15" s="1"/>
  <c r="I64" i="15"/>
  <c r="H64" i="15"/>
  <c r="F66" i="15"/>
  <c r="G66" i="15"/>
  <c r="G64" i="15"/>
  <c r="E66" i="15"/>
  <c r="E64" i="15"/>
  <c r="D66" i="15"/>
  <c r="D64" i="15"/>
  <c r="C66" i="15"/>
  <c r="C64" i="15"/>
  <c r="B66" i="15"/>
  <c r="B64" i="15"/>
  <c r="AG51" i="15"/>
  <c r="AG58" i="15"/>
  <c r="AG66" i="15" s="1"/>
  <c r="AF66" i="15" s="1"/>
  <c r="AA59" i="15"/>
  <c r="AA62" i="15" s="1"/>
  <c r="AE58" i="15"/>
  <c r="AD58" i="15"/>
  <c r="AC58" i="15"/>
  <c r="AB58" i="15"/>
  <c r="AA58" i="15"/>
  <c r="AG57" i="15"/>
  <c r="AF57" i="15" s="1"/>
  <c r="AE57" i="15"/>
  <c r="AD57" i="15"/>
  <c r="AD65" i="15" s="1"/>
  <c r="AC57" i="15"/>
  <c r="AB57" i="15"/>
  <c r="AA57" i="15"/>
  <c r="AA65" i="15" s="1"/>
  <c r="AA67" i="15" s="1"/>
  <c r="AE56" i="15"/>
  <c r="AE59" i="15" s="1"/>
  <c r="AE62" i="15" s="1"/>
  <c r="AD56" i="15"/>
  <c r="AD59" i="15" s="1"/>
  <c r="AD62" i="15" s="1"/>
  <c r="AC56" i="15"/>
  <c r="AC62" i="15" s="1"/>
  <c r="AB56" i="15"/>
  <c r="AA56" i="15"/>
  <c r="Y57" i="15"/>
  <c r="Y58" i="15"/>
  <c r="Z58" i="15"/>
  <c r="X58" i="15"/>
  <c r="Z57" i="15"/>
  <c r="Z59" i="15" s="1"/>
  <c r="X57" i="15"/>
  <c r="X59" i="15" s="1"/>
  <c r="X62" i="15" s="1"/>
  <c r="Z56" i="15"/>
  <c r="Y56" i="15" s="1"/>
  <c r="X56" i="15"/>
  <c r="W58" i="15"/>
  <c r="W57" i="15"/>
  <c r="W65" i="15" s="1"/>
  <c r="W56" i="15"/>
  <c r="W59" i="15" s="1"/>
  <c r="V58" i="15"/>
  <c r="V57" i="15"/>
  <c r="V56" i="15"/>
  <c r="V62" i="15" s="1"/>
  <c r="U58" i="15"/>
  <c r="T58" i="15"/>
  <c r="U57" i="15"/>
  <c r="U65" i="15" s="1"/>
  <c r="T57" i="15"/>
  <c r="T65" i="15" s="1"/>
  <c r="U56" i="15"/>
  <c r="T56" i="15"/>
  <c r="T59" i="15" s="1"/>
  <c r="T62" i="15" s="1"/>
  <c r="S58" i="15"/>
  <c r="Q58" i="15"/>
  <c r="P58" i="15"/>
  <c r="R58" i="15" s="1"/>
  <c r="O58" i="15"/>
  <c r="N58" i="15"/>
  <c r="S57" i="15"/>
  <c r="Q57" i="15"/>
  <c r="P57" i="15"/>
  <c r="P65" i="15" s="1"/>
  <c r="O57" i="15"/>
  <c r="O65" i="15" s="1"/>
  <c r="N57" i="15"/>
  <c r="N65" i="15" s="1"/>
  <c r="S56" i="15"/>
  <c r="Q56" i="15"/>
  <c r="P56" i="15"/>
  <c r="R56" i="15" s="1"/>
  <c r="O56" i="15"/>
  <c r="O59" i="15" s="1"/>
  <c r="O62" i="15" s="1"/>
  <c r="N56" i="15"/>
  <c r="N59" i="15" s="1"/>
  <c r="N62" i="15" s="1"/>
  <c r="L58" i="15"/>
  <c r="M58" i="15"/>
  <c r="M57" i="15"/>
  <c r="M59" i="15" s="1"/>
  <c r="M62" i="15" s="1"/>
  <c r="M56" i="15"/>
  <c r="K57" i="15"/>
  <c r="K56" i="15"/>
  <c r="J58" i="15"/>
  <c r="I58" i="15"/>
  <c r="H58" i="15"/>
  <c r="J57" i="15"/>
  <c r="I57" i="15"/>
  <c r="I65" i="15" s="1"/>
  <c r="H57" i="15"/>
  <c r="H65" i="15" s="1"/>
  <c r="J56" i="15"/>
  <c r="L56" i="15" s="1"/>
  <c r="I56" i="15"/>
  <c r="H56" i="15"/>
  <c r="R65" i="15" l="1"/>
  <c r="D67" i="15"/>
  <c r="X61" i="15"/>
  <c r="Q59" i="15"/>
  <c r="S59" i="15"/>
  <c r="S61" i="15" s="1"/>
  <c r="U59" i="15"/>
  <c r="AB59" i="15"/>
  <c r="I67" i="15"/>
  <c r="AD67" i="15"/>
  <c r="H67" i="15"/>
  <c r="U67" i="15"/>
  <c r="Y64" i="15"/>
  <c r="AE61" i="15"/>
  <c r="W62" i="15"/>
  <c r="AC59" i="15"/>
  <c r="F64" i="15"/>
  <c r="M65" i="15"/>
  <c r="L65" i="15" s="1"/>
  <c r="N67" i="15"/>
  <c r="N61" i="15"/>
  <c r="T61" i="15"/>
  <c r="AA61" i="15"/>
  <c r="AD61" i="15"/>
  <c r="L57" i="15"/>
  <c r="S67" i="15"/>
  <c r="V59" i="15"/>
  <c r="O67" i="15"/>
  <c r="O68" i="15" s="1"/>
  <c r="W67" i="15"/>
  <c r="AF64" i="15"/>
  <c r="AG65" i="15"/>
  <c r="AF65" i="15" s="1"/>
  <c r="W60" i="15"/>
  <c r="O61" i="15"/>
  <c r="T67" i="15"/>
  <c r="AB68" i="15"/>
  <c r="R57" i="15"/>
  <c r="E67" i="15"/>
  <c r="P67" i="15"/>
  <c r="Z65" i="15"/>
  <c r="Y65" i="15" s="1"/>
  <c r="O60" i="15"/>
  <c r="BX101" i="3"/>
  <c r="BX143" i="3"/>
  <c r="BX145" i="3"/>
  <c r="BX77" i="3"/>
  <c r="BX68" i="3"/>
  <c r="BX22" i="3"/>
  <c r="BX35" i="3"/>
  <c r="BX108" i="3"/>
  <c r="BX55" i="3"/>
  <c r="BX81" i="3"/>
  <c r="BX106" i="3"/>
  <c r="BX11" i="3"/>
  <c r="BX161" i="3"/>
  <c r="AG67" i="15"/>
  <c r="R67" i="15"/>
  <c r="R64" i="15"/>
  <c r="AF58" i="15"/>
  <c r="Z62" i="15"/>
  <c r="P59" i="15"/>
  <c r="J59" i="15"/>
  <c r="H59" i="15"/>
  <c r="I59" i="15"/>
  <c r="G58" i="15"/>
  <c r="G57" i="15"/>
  <c r="G65" i="15" s="1"/>
  <c r="G56" i="15"/>
  <c r="G59" i="15" s="1"/>
  <c r="E58" i="15"/>
  <c r="E57" i="15"/>
  <c r="E65" i="15" s="1"/>
  <c r="E56" i="15"/>
  <c r="D58" i="15"/>
  <c r="D57" i="15"/>
  <c r="D65" i="15" s="1"/>
  <c r="D56" i="15"/>
  <c r="C58" i="15"/>
  <c r="C57" i="15"/>
  <c r="C65" i="15" s="1"/>
  <c r="C67" i="15" s="1"/>
  <c r="C56" i="15"/>
  <c r="B57" i="15"/>
  <c r="B65" i="15" s="1"/>
  <c r="B67" i="15" s="1"/>
  <c r="B56" i="15"/>
  <c r="B59" i="15" s="1"/>
  <c r="B62" i="15" s="1"/>
  <c r="AG50" i="15"/>
  <c r="AG49" i="15"/>
  <c r="AF43" i="15"/>
  <c r="AG42" i="15"/>
  <c r="AG36" i="15"/>
  <c r="AG35" i="15"/>
  <c r="AG34" i="15"/>
  <c r="AF28" i="15"/>
  <c r="AG27" i="15"/>
  <c r="AG20" i="15"/>
  <c r="AG19" i="15"/>
  <c r="AG12" i="15"/>
  <c r="G62" i="15" l="1"/>
  <c r="G61" i="15"/>
  <c r="M61" i="15"/>
  <c r="F65" i="15"/>
  <c r="P62" i="15"/>
  <c r="P61" i="15"/>
  <c r="P60" i="15"/>
  <c r="P69" i="15"/>
  <c r="P68" i="15"/>
  <c r="U69" i="15"/>
  <c r="AD69" i="15"/>
  <c r="AD68" i="15"/>
  <c r="Q62" i="15"/>
  <c r="AB69" i="15"/>
  <c r="E68" i="15"/>
  <c r="AC61" i="15"/>
  <c r="C59" i="15"/>
  <c r="C62" i="15" s="1"/>
  <c r="S62" i="15"/>
  <c r="Z61" i="15"/>
  <c r="I69" i="15"/>
  <c r="I68" i="15"/>
  <c r="J62" i="15"/>
  <c r="J61" i="15"/>
  <c r="J60" i="15"/>
  <c r="W68" i="15"/>
  <c r="W69" i="15"/>
  <c r="M67" i="15"/>
  <c r="L59" i="15"/>
  <c r="AB62" i="15"/>
  <c r="AB61" i="15"/>
  <c r="AB60" i="15"/>
  <c r="G67" i="15"/>
  <c r="W61" i="15"/>
  <c r="R59" i="15"/>
  <c r="I62" i="15"/>
  <c r="I60" i="15"/>
  <c r="H62" i="15"/>
  <c r="Z67" i="15"/>
  <c r="AG69" i="15" s="1"/>
  <c r="AD60" i="15"/>
  <c r="U62" i="15"/>
  <c r="U61" i="15"/>
  <c r="U60" i="15"/>
  <c r="Y59" i="15"/>
  <c r="AF67" i="15"/>
  <c r="F56" i="15"/>
  <c r="D59" i="15"/>
  <c r="F58" i="15"/>
  <c r="F59" i="15"/>
  <c r="H60" i="15" s="1"/>
  <c r="AG52" i="15"/>
  <c r="F57" i="15"/>
  <c r="E59" i="15"/>
  <c r="AG37" i="15"/>
  <c r="AG22" i="15"/>
  <c r="E22" i="14"/>
  <c r="D22" i="14"/>
  <c r="C22" i="14"/>
  <c r="B22" i="14"/>
  <c r="AG41" i="15"/>
  <c r="AG44" i="15" s="1"/>
  <c r="H61" i="15" l="1"/>
  <c r="D62" i="15"/>
  <c r="D60" i="15"/>
  <c r="M69" i="15"/>
  <c r="L67" i="15"/>
  <c r="Y60" i="15"/>
  <c r="Y61" i="15"/>
  <c r="Y62" i="15"/>
  <c r="AA60" i="15"/>
  <c r="R62" i="15"/>
  <c r="R60" i="15"/>
  <c r="R61" i="15"/>
  <c r="T60" i="15"/>
  <c r="L62" i="15"/>
  <c r="L60" i="15"/>
  <c r="L61" i="15"/>
  <c r="N60" i="15"/>
  <c r="E62" i="15"/>
  <c r="E60" i="15"/>
  <c r="F67" i="15"/>
  <c r="G69" i="15"/>
  <c r="I61" i="15"/>
  <c r="F62" i="15"/>
  <c r="F60" i="15"/>
  <c r="Z69" i="15"/>
  <c r="Y67" i="15"/>
  <c r="Y69" i="15" s="1"/>
  <c r="AG47" i="15"/>
  <c r="AF69" i="15"/>
  <c r="AF68" i="15"/>
  <c r="F22" i="14"/>
  <c r="EO21" i="23"/>
  <c r="EN18" i="23"/>
  <c r="EN23" i="23" s="1"/>
  <c r="EM18" i="23"/>
  <c r="EM23" i="23" s="1"/>
  <c r="EL18" i="23"/>
  <c r="EL23" i="23" s="1"/>
  <c r="EK18" i="23"/>
  <c r="EK23" i="23" s="1"/>
  <c r="EJ18" i="23"/>
  <c r="EJ23" i="23" s="1"/>
  <c r="EI18" i="23"/>
  <c r="EI23" i="23" s="1"/>
  <c r="EO16" i="23"/>
  <c r="EO14" i="23"/>
  <c r="EO12" i="23"/>
  <c r="EM10" i="23"/>
  <c r="EL10" i="23"/>
  <c r="EK10" i="23"/>
  <c r="EJ10" i="23"/>
  <c r="EI10" i="23"/>
  <c r="EN9" i="23"/>
  <c r="EN10" i="23" s="1"/>
  <c r="EO8" i="23"/>
  <c r="F68" i="15" l="1"/>
  <c r="H68" i="15"/>
  <c r="AG56" i="15"/>
  <c r="AG26" i="15"/>
  <c r="AG29" i="15" s="1"/>
  <c r="EO23" i="23"/>
  <c r="EO9" i="23"/>
  <c r="EO10" i="23" s="1"/>
  <c r="EO18" i="23"/>
  <c r="AV76" i="7"/>
  <c r="AV66" i="7"/>
  <c r="AU66" i="7"/>
  <c r="AU54" i="7"/>
  <c r="AU53" i="7"/>
  <c r="AU52" i="7"/>
  <c r="AU51" i="7"/>
  <c r="AU49" i="7"/>
  <c r="AU48" i="7"/>
  <c r="AU47" i="7"/>
  <c r="AU45" i="7"/>
  <c r="AU44" i="7"/>
  <c r="AU43" i="7"/>
  <c r="AU42" i="7"/>
  <c r="AV36" i="7"/>
  <c r="AU36" i="7" s="1"/>
  <c r="AU34" i="7"/>
  <c r="AU32" i="7"/>
  <c r="AU30" i="7"/>
  <c r="AU26" i="7"/>
  <c r="AU24" i="7"/>
  <c r="AU22" i="7"/>
  <c r="AU20" i="7"/>
  <c r="AU18" i="7"/>
  <c r="AU16" i="7"/>
  <c r="R48" i="20"/>
  <c r="R47" i="20"/>
  <c r="R49" i="20" s="1"/>
  <c r="R44" i="20"/>
  <c r="R37" i="20"/>
  <c r="R28" i="20"/>
  <c r="R19" i="20"/>
  <c r="AU55" i="7" l="1"/>
  <c r="AG32" i="15"/>
  <c r="AG59" i="15"/>
  <c r="AF56" i="15"/>
  <c r="AG11" i="15"/>
  <c r="AG14" i="15" s="1"/>
  <c r="R29" i="20"/>
  <c r="R45" i="20" s="1"/>
  <c r="AG61" i="15" l="1"/>
  <c r="AF59" i="15"/>
  <c r="AG62" i="15"/>
  <c r="AG17" i="15"/>
  <c r="R50" i="20" l="1"/>
  <c r="AF62" i="15"/>
  <c r="AF61" i="15"/>
  <c r="AF60" i="15"/>
  <c r="G145" i="3" l="1"/>
  <c r="L145" i="3"/>
  <c r="Q145" i="3"/>
  <c r="V145" i="3"/>
  <c r="AA145" i="3"/>
  <c r="AF145" i="3"/>
  <c r="AK145" i="3"/>
  <c r="AP145" i="3"/>
  <c r="BW147" i="3" l="1"/>
  <c r="BW165" i="3"/>
  <c r="BW164" i="3"/>
  <c r="BW161" i="3"/>
  <c r="BW159" i="3"/>
  <c r="BW155" i="3"/>
  <c r="BW154" i="3"/>
  <c r="BW153" i="3"/>
  <c r="BW145" i="3"/>
  <c r="BW144" i="3"/>
  <c r="BW143" i="3"/>
  <c r="BW112" i="3"/>
  <c r="BW111" i="3"/>
  <c r="BW108" i="3"/>
  <c r="BW107" i="3"/>
  <c r="BW106" i="3"/>
  <c r="BW103" i="3"/>
  <c r="BW102" i="3"/>
  <c r="BW101" i="3"/>
  <c r="BW95" i="3"/>
  <c r="BW82" i="3"/>
  <c r="BW81" i="3"/>
  <c r="BW78" i="3"/>
  <c r="BW77" i="3"/>
  <c r="BW73" i="3"/>
  <c r="BW72" i="3"/>
  <c r="BW70" i="3"/>
  <c r="BW69" i="3"/>
  <c r="BW68" i="3"/>
  <c r="BW61" i="3"/>
  <c r="BW58" i="3"/>
  <c r="BW56" i="3"/>
  <c r="BW55" i="3"/>
  <c r="BW53" i="3"/>
  <c r="BW52" i="3"/>
  <c r="BW50" i="3"/>
  <c r="BW35" i="3"/>
  <c r="BW24" i="3"/>
  <c r="AD51" i="15"/>
  <c r="AD50" i="15"/>
  <c r="AD49" i="15"/>
  <c r="AD36" i="15"/>
  <c r="AD35" i="15"/>
  <c r="AD34" i="15"/>
  <c r="AD21" i="15"/>
  <c r="AD19" i="15"/>
  <c r="AD42" i="15"/>
  <c r="AE28" i="15"/>
  <c r="AD27" i="15"/>
  <c r="AD12" i="15"/>
  <c r="BX98" i="3" l="1"/>
  <c r="BX96" i="3"/>
  <c r="BX150" i="3"/>
  <c r="BX148" i="3"/>
  <c r="AD37" i="15"/>
  <c r="AD26" i="15"/>
  <c r="BW22" i="3"/>
  <c r="BW37" i="3"/>
  <c r="BW11" i="3"/>
  <c r="AD52" i="15"/>
  <c r="AD22" i="15"/>
  <c r="AD41" i="15"/>
  <c r="BX14" i="3" l="1"/>
  <c r="BX12" i="3"/>
  <c r="AD29" i="15"/>
  <c r="AD44" i="15"/>
  <c r="AD32" i="15" l="1"/>
  <c r="AD11" i="15"/>
  <c r="AD47" i="15"/>
  <c r="AD14" i="15" l="1"/>
  <c r="AD17" i="15" s="1"/>
  <c r="EG21" i="23" l="1"/>
  <c r="EF18" i="23"/>
  <c r="EF23" i="23" s="1"/>
  <c r="EE18" i="23"/>
  <c r="EE23" i="23" s="1"/>
  <c r="ED18" i="23"/>
  <c r="ED23" i="23" s="1"/>
  <c r="EC18" i="23"/>
  <c r="EC23" i="23" s="1"/>
  <c r="EB18" i="23"/>
  <c r="EB23" i="23" s="1"/>
  <c r="EA18" i="23"/>
  <c r="EA23" i="23" s="1"/>
  <c r="EG16" i="23"/>
  <c r="EG14" i="23"/>
  <c r="EG12" i="23"/>
  <c r="EE10" i="23"/>
  <c r="ED10" i="23"/>
  <c r="EC10" i="23"/>
  <c r="EB10" i="23"/>
  <c r="EA10" i="23"/>
  <c r="EF9" i="23"/>
  <c r="EF10" i="23" s="1"/>
  <c r="EG8" i="23"/>
  <c r="AT66" i="7"/>
  <c r="AT55" i="7"/>
  <c r="AT36" i="7"/>
  <c r="EG23" i="23" l="1"/>
  <c r="EG18" i="23"/>
  <c r="EG9" i="23"/>
  <c r="EG10" i="23" s="1"/>
  <c r="Q48" i="20"/>
  <c r="Q47" i="20"/>
  <c r="Q44" i="20"/>
  <c r="Q37" i="20"/>
  <c r="Q28" i="20"/>
  <c r="Q19" i="20"/>
  <c r="Q49" i="20" l="1"/>
  <c r="Q29" i="20"/>
  <c r="Q45" i="20" s="1"/>
  <c r="BV157" i="3" l="1"/>
  <c r="BW158" i="3" l="1"/>
  <c r="BW160" i="3"/>
  <c r="BV147" i="3" l="1"/>
  <c r="BV11" i="3"/>
  <c r="BV165" i="3"/>
  <c r="BV164" i="3"/>
  <c r="BV161" i="3"/>
  <c r="BV160" i="3"/>
  <c r="BV159" i="3"/>
  <c r="BV158" i="3"/>
  <c r="BV155" i="3"/>
  <c r="BV154" i="3"/>
  <c r="BV153" i="3"/>
  <c r="BV144" i="3"/>
  <c r="BV112" i="3"/>
  <c r="BV111" i="3"/>
  <c r="BV108" i="3"/>
  <c r="BV107" i="3"/>
  <c r="BV106" i="3"/>
  <c r="BV103" i="3"/>
  <c r="BV102" i="3"/>
  <c r="BV101" i="3"/>
  <c r="BV95" i="3"/>
  <c r="BV82" i="3"/>
  <c r="BV81" i="3"/>
  <c r="BV78" i="3"/>
  <c r="BV77" i="3"/>
  <c r="BV73" i="3"/>
  <c r="BV72" i="3"/>
  <c r="BV70" i="3"/>
  <c r="BV69" i="3"/>
  <c r="BV68" i="3"/>
  <c r="BV61" i="3"/>
  <c r="BV58" i="3"/>
  <c r="BV56" i="3"/>
  <c r="BV55" i="3"/>
  <c r="BV53" i="3"/>
  <c r="BV52" i="3"/>
  <c r="BV50" i="3"/>
  <c r="BV37" i="3"/>
  <c r="BV36" i="3"/>
  <c r="BV35" i="3"/>
  <c r="BV24" i="3"/>
  <c r="BV23" i="3"/>
  <c r="BV22" i="3"/>
  <c r="V51" i="15"/>
  <c r="V36" i="15"/>
  <c r="V43" i="15"/>
  <c r="V28" i="15"/>
  <c r="V13" i="15"/>
  <c r="Z13" i="15" s="1"/>
  <c r="AC43" i="15"/>
  <c r="AC28" i="15"/>
  <c r="AB51" i="15"/>
  <c r="AB36" i="15"/>
  <c r="AB35" i="15"/>
  <c r="AB34" i="15"/>
  <c r="AB50" i="15"/>
  <c r="AB49" i="15"/>
  <c r="AB20" i="15"/>
  <c r="AB19" i="15"/>
  <c r="AB42" i="15"/>
  <c r="AB27" i="15"/>
  <c r="AB12" i="15"/>
  <c r="AB21" i="15"/>
  <c r="DV23" i="23"/>
  <c r="DX21" i="23"/>
  <c r="DW18" i="23"/>
  <c r="DW23" i="23" s="1"/>
  <c r="DV18" i="23"/>
  <c r="DU18" i="23"/>
  <c r="DU23" i="23" s="1"/>
  <c r="DT18" i="23"/>
  <c r="DT23" i="23" s="1"/>
  <c r="DS18" i="23"/>
  <c r="DS23" i="23" s="1"/>
  <c r="DR18" i="23"/>
  <c r="DR23" i="23" s="1"/>
  <c r="DX16" i="23"/>
  <c r="DX14" i="23"/>
  <c r="DX12" i="23"/>
  <c r="DV10" i="23"/>
  <c r="DU10" i="23"/>
  <c r="DT10" i="23"/>
  <c r="DS10" i="23"/>
  <c r="DR10" i="23"/>
  <c r="DW9" i="23"/>
  <c r="DW10" i="23" s="1"/>
  <c r="DX8" i="23"/>
  <c r="AS66" i="7"/>
  <c r="AS55" i="7"/>
  <c r="AS36" i="7"/>
  <c r="P48" i="20"/>
  <c r="P47" i="20"/>
  <c r="P44" i="20"/>
  <c r="P37" i="20"/>
  <c r="P28" i="20"/>
  <c r="P19" i="20"/>
  <c r="BW14" i="3" l="1"/>
  <c r="BW12" i="3"/>
  <c r="BV150" i="3"/>
  <c r="BW148" i="3"/>
  <c r="BW150" i="3"/>
  <c r="BW96" i="3"/>
  <c r="BW98" i="3"/>
  <c r="P49" i="20"/>
  <c r="AB37" i="15"/>
  <c r="AB52" i="15"/>
  <c r="AB22" i="15"/>
  <c r="BV148" i="3"/>
  <c r="DX23" i="23"/>
  <c r="DX18" i="23"/>
  <c r="DX9" i="23"/>
  <c r="DX10" i="23" s="1"/>
  <c r="P29" i="20"/>
  <c r="P45" i="20" s="1"/>
  <c r="AD53" i="15" l="1"/>
  <c r="AD38" i="15"/>
  <c r="AD23" i="15"/>
  <c r="AB26" i="15"/>
  <c r="AB41" i="15"/>
  <c r="AB44" i="15" l="1"/>
  <c r="AB29" i="15"/>
  <c r="AB11" i="15"/>
  <c r="AK51" i="7"/>
  <c r="AP51" i="7"/>
  <c r="AD45" i="15" l="1"/>
  <c r="AB47" i="15"/>
  <c r="AB32" i="15"/>
  <c r="AD30" i="15"/>
  <c r="AB14" i="15"/>
  <c r="AB17" i="15" s="1"/>
  <c r="AD15" i="15" l="1"/>
  <c r="AR55" i="7" l="1"/>
  <c r="BU142" i="3" l="1"/>
  <c r="BV145" i="3" l="1"/>
  <c r="BV143" i="3"/>
  <c r="AC13" i="15"/>
  <c r="AE13" i="15"/>
  <c r="BU50" i="3"/>
  <c r="BS50" i="3"/>
  <c r="BR50" i="3"/>
  <c r="BQ50" i="3"/>
  <c r="AA51" i="15" l="1"/>
  <c r="AA36" i="15"/>
  <c r="AF36" i="15" s="1"/>
  <c r="AA21" i="15"/>
  <c r="AF21" i="15" s="1"/>
  <c r="AA50" i="15"/>
  <c r="AF50" i="15" s="1"/>
  <c r="AA49" i="15"/>
  <c r="AF49" i="15" s="1"/>
  <c r="AA35" i="15"/>
  <c r="AF35" i="15" s="1"/>
  <c r="AA34" i="15"/>
  <c r="AF34" i="15" s="1"/>
  <c r="AA20" i="15"/>
  <c r="AF20" i="15" s="1"/>
  <c r="AA19" i="15"/>
  <c r="AF19" i="15" s="1"/>
  <c r="AA42" i="15"/>
  <c r="AA27" i="15"/>
  <c r="AF27" i="15" s="1"/>
  <c r="AA12" i="15"/>
  <c r="AF12" i="15" s="1"/>
  <c r="AE42" i="15" l="1"/>
  <c r="AF42" i="15"/>
  <c r="AC51" i="15"/>
  <c r="AF51" i="15"/>
  <c r="AC36" i="15"/>
  <c r="AE36" i="15"/>
  <c r="AC49" i="15"/>
  <c r="AE49" i="15"/>
  <c r="AC50" i="15"/>
  <c r="AE50" i="15"/>
  <c r="AE65" i="15" s="1"/>
  <c r="AE67" i="15" s="1"/>
  <c r="AE35" i="15"/>
  <c r="AC35" i="15"/>
  <c r="AC27" i="15"/>
  <c r="AE27" i="15"/>
  <c r="AC34" i="15"/>
  <c r="AE34" i="15"/>
  <c r="AC12" i="15"/>
  <c r="AE12" i="15"/>
  <c r="AC19" i="15"/>
  <c r="AE19" i="15"/>
  <c r="AC21" i="15"/>
  <c r="AE21" i="15"/>
  <c r="AC20" i="15"/>
  <c r="AE20" i="15"/>
  <c r="AC42" i="15"/>
  <c r="AA37" i="15"/>
  <c r="AF37" i="15" s="1"/>
  <c r="AA52" i="15"/>
  <c r="AF52" i="15" s="1"/>
  <c r="AA22" i="15"/>
  <c r="AE22" i="15" s="1"/>
  <c r="BU11" i="3"/>
  <c r="BU165" i="3"/>
  <c r="BU164" i="3"/>
  <c r="BU161" i="3"/>
  <c r="BU160" i="3"/>
  <c r="BU159" i="3"/>
  <c r="BU158" i="3"/>
  <c r="BU155" i="3"/>
  <c r="BU154" i="3"/>
  <c r="BU153" i="3"/>
  <c r="BU144" i="3"/>
  <c r="BU112" i="3"/>
  <c r="BU111" i="3"/>
  <c r="BU107" i="3"/>
  <c r="BU102" i="3"/>
  <c r="BU95" i="3"/>
  <c r="BU82" i="3"/>
  <c r="BU78" i="3"/>
  <c r="BU73" i="3"/>
  <c r="BU72" i="3"/>
  <c r="BU69" i="3"/>
  <c r="BU56" i="3"/>
  <c r="BU53" i="3"/>
  <c r="BU52" i="3"/>
  <c r="BU36" i="3"/>
  <c r="BU23" i="3"/>
  <c r="AF23" i="15" l="1"/>
  <c r="BV12" i="3"/>
  <c r="BV14" i="3"/>
  <c r="BV98" i="3"/>
  <c r="BV96" i="3"/>
  <c r="AF53" i="15"/>
  <c r="AC52" i="15"/>
  <c r="AE52" i="15"/>
  <c r="AC37" i="15"/>
  <c r="AE37" i="15"/>
  <c r="AA41" i="15"/>
  <c r="AC22" i="15"/>
  <c r="AE23" i="15" s="1"/>
  <c r="AB23" i="15"/>
  <c r="AB53" i="15"/>
  <c r="AA26" i="15"/>
  <c r="BR23" i="23"/>
  <c r="AN23" i="23"/>
  <c r="AL23" i="23"/>
  <c r="BJ23" i="23"/>
  <c r="BB23" i="23"/>
  <c r="AE41" i="15" l="1"/>
  <c r="AF41" i="15"/>
  <c r="AE26" i="15"/>
  <c r="AF26" i="15"/>
  <c r="AA11" i="15"/>
  <c r="AC41" i="15"/>
  <c r="AA44" i="15"/>
  <c r="AA29" i="15"/>
  <c r="AC26" i="15"/>
  <c r="DP21" i="23"/>
  <c r="DO18" i="23"/>
  <c r="DO23" i="23" s="1"/>
  <c r="DN18" i="23"/>
  <c r="DN23" i="23" s="1"/>
  <c r="DM18" i="23"/>
  <c r="DM23" i="23" s="1"/>
  <c r="DL18" i="23"/>
  <c r="DL23" i="23" s="1"/>
  <c r="DK18" i="23"/>
  <c r="DK23" i="23" s="1"/>
  <c r="DJ18" i="23"/>
  <c r="DJ23" i="23" s="1"/>
  <c r="DP16" i="23"/>
  <c r="DP14" i="23"/>
  <c r="DP12" i="23"/>
  <c r="DN10" i="23"/>
  <c r="DM10" i="23"/>
  <c r="DL10" i="23"/>
  <c r="DK10" i="23"/>
  <c r="DJ10" i="23"/>
  <c r="DO9" i="23"/>
  <c r="DO10" i="23" s="1"/>
  <c r="DP8" i="23"/>
  <c r="AE44" i="15" l="1"/>
  <c r="AE47" i="15" s="1"/>
  <c r="AF44" i="15"/>
  <c r="AE11" i="15"/>
  <c r="AF11" i="15"/>
  <c r="AF14" i="15" s="1"/>
  <c r="AE29" i="15"/>
  <c r="AE32" i="15" s="1"/>
  <c r="AF29" i="15"/>
  <c r="AA32" i="15"/>
  <c r="AC11" i="15"/>
  <c r="AA14" i="15"/>
  <c r="AA47" i="15"/>
  <c r="AC44" i="15"/>
  <c r="AC47" i="15" s="1"/>
  <c r="AB45" i="15"/>
  <c r="AB30" i="15"/>
  <c r="AC29" i="15"/>
  <c r="AC32" i="15" s="1"/>
  <c r="DP23" i="23"/>
  <c r="DP18" i="23"/>
  <c r="DP9" i="23"/>
  <c r="DP10" i="23" s="1"/>
  <c r="AN21" i="23"/>
  <c r="AM18" i="23"/>
  <c r="AM23" i="23" s="1"/>
  <c r="AL18" i="23"/>
  <c r="AK18" i="23"/>
  <c r="AK23" i="23" s="1"/>
  <c r="AJ18" i="23"/>
  <c r="AJ23" i="23" s="1"/>
  <c r="AI18" i="23"/>
  <c r="AI23" i="23" s="1"/>
  <c r="AH18" i="23"/>
  <c r="AH23" i="23" s="1"/>
  <c r="AN16" i="23"/>
  <c r="AN14" i="23"/>
  <c r="AN12" i="23"/>
  <c r="AM10" i="23"/>
  <c r="AL10" i="23"/>
  <c r="AK10" i="23"/>
  <c r="AJ10" i="23"/>
  <c r="AI10" i="23"/>
  <c r="AH10" i="23"/>
  <c r="AN9" i="23"/>
  <c r="AN8" i="23"/>
  <c r="AP10" i="23"/>
  <c r="AQ10" i="23"/>
  <c r="AP18" i="23"/>
  <c r="AP23" i="23" s="1"/>
  <c r="AQ18" i="23"/>
  <c r="AQ23" i="23" s="1"/>
  <c r="AV16" i="23"/>
  <c r="AV14" i="23"/>
  <c r="AV12" i="23"/>
  <c r="AF21" i="23"/>
  <c r="AE18" i="23"/>
  <c r="AE23" i="23" s="1"/>
  <c r="AD18" i="23"/>
  <c r="AD23" i="23" s="1"/>
  <c r="AC18" i="23"/>
  <c r="AC23" i="23" s="1"/>
  <c r="AB18" i="23"/>
  <c r="AB23" i="23" s="1"/>
  <c r="AA18" i="23"/>
  <c r="AA23" i="23" s="1"/>
  <c r="Z18" i="23"/>
  <c r="Z23" i="23" s="1"/>
  <c r="AF16" i="23"/>
  <c r="AF14" i="23"/>
  <c r="AF12" i="23"/>
  <c r="AE10" i="23"/>
  <c r="AD10" i="23"/>
  <c r="AC10" i="23"/>
  <c r="AB10" i="23"/>
  <c r="AA10" i="23"/>
  <c r="Z10" i="23"/>
  <c r="AF9" i="23"/>
  <c r="AF8" i="23"/>
  <c r="X21" i="23"/>
  <c r="W18" i="23"/>
  <c r="W23" i="23" s="1"/>
  <c r="V18" i="23"/>
  <c r="V23" i="23" s="1"/>
  <c r="U18" i="23"/>
  <c r="U23" i="23" s="1"/>
  <c r="T18" i="23"/>
  <c r="T23" i="23" s="1"/>
  <c r="S18" i="23"/>
  <c r="S23" i="23" s="1"/>
  <c r="R18" i="23"/>
  <c r="R23" i="23" s="1"/>
  <c r="X16" i="23"/>
  <c r="X14" i="23"/>
  <c r="X12" i="23"/>
  <c r="W10" i="23"/>
  <c r="V10" i="23"/>
  <c r="U10" i="23"/>
  <c r="T10" i="23"/>
  <c r="S10" i="23"/>
  <c r="R10" i="23"/>
  <c r="X9" i="23"/>
  <c r="X8" i="23"/>
  <c r="BV10" i="23"/>
  <c r="BW10" i="23"/>
  <c r="BV18" i="23"/>
  <c r="BV23" i="23" s="1"/>
  <c r="BW18" i="23"/>
  <c r="BW23" i="23" s="1"/>
  <c r="BT21" i="23"/>
  <c r="BS18" i="23"/>
  <c r="BS23" i="23" s="1"/>
  <c r="BR18" i="23"/>
  <c r="BQ18" i="23"/>
  <c r="BQ23" i="23" s="1"/>
  <c r="BP18" i="23"/>
  <c r="BP23" i="23" s="1"/>
  <c r="BO18" i="23"/>
  <c r="BO23" i="23" s="1"/>
  <c r="BN18" i="23"/>
  <c r="BT16" i="23"/>
  <c r="BT14" i="23"/>
  <c r="BT12" i="23"/>
  <c r="BS10" i="23"/>
  <c r="BR10" i="23"/>
  <c r="BQ10" i="23"/>
  <c r="BP10" i="23"/>
  <c r="BO10" i="23"/>
  <c r="BN10" i="23"/>
  <c r="BT9" i="23"/>
  <c r="BT8" i="23"/>
  <c r="BL21" i="23"/>
  <c r="BK18" i="23"/>
  <c r="BK23" i="23" s="1"/>
  <c r="BJ18" i="23"/>
  <c r="BI18" i="23"/>
  <c r="BI23" i="23" s="1"/>
  <c r="BH18" i="23"/>
  <c r="BH23" i="23" s="1"/>
  <c r="BG18" i="23"/>
  <c r="BG23" i="23" s="1"/>
  <c r="BF18" i="23"/>
  <c r="BF23" i="23" s="1"/>
  <c r="BL16" i="23"/>
  <c r="BL14" i="23"/>
  <c r="BL12" i="23"/>
  <c r="BK10" i="23"/>
  <c r="BJ10" i="23"/>
  <c r="BI10" i="23"/>
  <c r="BH10" i="23"/>
  <c r="BG10" i="23"/>
  <c r="BF10" i="23"/>
  <c r="BL9" i="23"/>
  <c r="BL8" i="23"/>
  <c r="P21" i="23"/>
  <c r="O18" i="23"/>
  <c r="O23" i="23" s="1"/>
  <c r="N18" i="23"/>
  <c r="N23" i="23" s="1"/>
  <c r="M18" i="23"/>
  <c r="M23" i="23" s="1"/>
  <c r="L18" i="23"/>
  <c r="L23" i="23" s="1"/>
  <c r="K18" i="23"/>
  <c r="K23" i="23" s="1"/>
  <c r="J18" i="23"/>
  <c r="J23" i="23" s="1"/>
  <c r="P16" i="23"/>
  <c r="P14" i="23"/>
  <c r="P12" i="23"/>
  <c r="O10" i="23"/>
  <c r="N10" i="23"/>
  <c r="M10" i="23"/>
  <c r="L10" i="23"/>
  <c r="K10" i="23"/>
  <c r="J10" i="23"/>
  <c r="P9" i="23"/>
  <c r="P8" i="23"/>
  <c r="H21" i="23"/>
  <c r="G18" i="23"/>
  <c r="G23" i="23" s="1"/>
  <c r="F18" i="23"/>
  <c r="F23" i="23" s="1"/>
  <c r="E18" i="23"/>
  <c r="E23" i="23" s="1"/>
  <c r="D18" i="23"/>
  <c r="D23" i="23" s="1"/>
  <c r="C18" i="23"/>
  <c r="C23" i="23" s="1"/>
  <c r="B18" i="23"/>
  <c r="B23" i="23" s="1"/>
  <c r="H16" i="23"/>
  <c r="H14" i="23"/>
  <c r="H12" i="23"/>
  <c r="G10" i="23"/>
  <c r="F10" i="23"/>
  <c r="E10" i="23"/>
  <c r="D10" i="23"/>
  <c r="C10" i="23"/>
  <c r="B10" i="23"/>
  <c r="H9" i="23"/>
  <c r="H8" i="23"/>
  <c r="AV21" i="23"/>
  <c r="AU18" i="23"/>
  <c r="AU23" i="23" s="1"/>
  <c r="AT18" i="23"/>
  <c r="AS18" i="23"/>
  <c r="AS23" i="23" s="1"/>
  <c r="AR18" i="23"/>
  <c r="AR23" i="23" s="1"/>
  <c r="AU10" i="23"/>
  <c r="AT10" i="23"/>
  <c r="AS10" i="23"/>
  <c r="AR10" i="23"/>
  <c r="AV9" i="23"/>
  <c r="AV8" i="23"/>
  <c r="BD21" i="23"/>
  <c r="BC18" i="23"/>
  <c r="BC23" i="23" s="1"/>
  <c r="BB18" i="23"/>
  <c r="BA18" i="23"/>
  <c r="BA23" i="23" s="1"/>
  <c r="AZ18" i="23"/>
  <c r="AZ23" i="23" s="1"/>
  <c r="AY18" i="23"/>
  <c r="AY23" i="23" s="1"/>
  <c r="AX18" i="23"/>
  <c r="AX23" i="23" s="1"/>
  <c r="BD16" i="23"/>
  <c r="BD14" i="23"/>
  <c r="BD12" i="23"/>
  <c r="BC10" i="23"/>
  <c r="BB10" i="23"/>
  <c r="BA10" i="23"/>
  <c r="AZ10" i="23"/>
  <c r="AY10" i="23"/>
  <c r="AX10" i="23"/>
  <c r="BD9" i="23"/>
  <c r="BD8" i="23"/>
  <c r="AF30" i="15" l="1"/>
  <c r="AF32" i="15"/>
  <c r="AF15" i="15"/>
  <c r="AF17" i="15"/>
  <c r="AF47" i="15"/>
  <c r="AF45" i="15"/>
  <c r="AC14" i="15"/>
  <c r="AB15" i="15"/>
  <c r="AE14" i="15"/>
  <c r="AE17" i="15" s="1"/>
  <c r="AA17" i="15"/>
  <c r="AN10" i="23"/>
  <c r="BT10" i="23"/>
  <c r="AF10" i="23"/>
  <c r="X10" i="23"/>
  <c r="AN18" i="23"/>
  <c r="BL10" i="23"/>
  <c r="BT18" i="23"/>
  <c r="BL23" i="23"/>
  <c r="BN23" i="23"/>
  <c r="BT23" i="23" s="1"/>
  <c r="AV23" i="23"/>
  <c r="AV10" i="23"/>
  <c r="AV18" i="23"/>
  <c r="AF23" i="23"/>
  <c r="AF18" i="23"/>
  <c r="X23" i="23"/>
  <c r="X18" i="23"/>
  <c r="BL18" i="23"/>
  <c r="H10" i="23"/>
  <c r="P10" i="23"/>
  <c r="P23" i="23"/>
  <c r="P18" i="23"/>
  <c r="H23" i="23"/>
  <c r="H18" i="23"/>
  <c r="BD10" i="23"/>
  <c r="BD23" i="23"/>
  <c r="BD18" i="23"/>
  <c r="AR66" i="7"/>
  <c r="AR36" i="7"/>
  <c r="O48" i="20"/>
  <c r="O47" i="20"/>
  <c r="O44" i="20"/>
  <c r="O37" i="20"/>
  <c r="O28" i="20"/>
  <c r="O19" i="20"/>
  <c r="AC17" i="15" l="1"/>
  <c r="O49" i="20"/>
  <c r="O29" i="20"/>
  <c r="O45" i="20" s="1"/>
  <c r="BO155" i="3" l="1"/>
  <c r="BO160" i="3"/>
  <c r="BO159" i="3"/>
  <c r="BO154" i="3"/>
  <c r="E57" i="8" l="1"/>
  <c r="D57" i="8"/>
  <c r="C57" i="8"/>
  <c r="E56" i="8"/>
  <c r="D56" i="8"/>
  <c r="C56" i="8"/>
  <c r="E55" i="8"/>
  <c r="D55" i="8"/>
  <c r="C55" i="8"/>
  <c r="E54" i="8"/>
  <c r="D54" i="8"/>
  <c r="C54" i="8"/>
  <c r="E53" i="8"/>
  <c r="D53" i="8"/>
  <c r="C53" i="8"/>
  <c r="E48" i="8"/>
  <c r="D48" i="8"/>
  <c r="C48" i="8"/>
  <c r="F47" i="8"/>
  <c r="F46" i="8"/>
  <c r="F45" i="8"/>
  <c r="F44" i="8"/>
  <c r="F43" i="8"/>
  <c r="E37" i="8"/>
  <c r="D37" i="8"/>
  <c r="C37" i="8"/>
  <c r="F36" i="8"/>
  <c r="F35" i="8"/>
  <c r="F34" i="8"/>
  <c r="F33" i="8"/>
  <c r="F32" i="8"/>
  <c r="E26" i="8"/>
  <c r="D26" i="8"/>
  <c r="C26" i="8"/>
  <c r="F25" i="8"/>
  <c r="F24" i="8"/>
  <c r="F23" i="8"/>
  <c r="F22" i="8"/>
  <c r="F21" i="8"/>
  <c r="BE374" i="3"/>
  <c r="T272" i="3"/>
  <c r="T275" i="3" s="1"/>
  <c r="O272" i="3"/>
  <c r="AG244" i="3"/>
  <c r="AG247" i="3" s="1"/>
  <c r="AK219" i="3"/>
  <c r="BT170" i="3"/>
  <c r="BO170" i="3"/>
  <c r="BJ170" i="3"/>
  <c r="BE170" i="3"/>
  <c r="AZ170" i="3"/>
  <c r="AU170" i="3"/>
  <c r="AP170" i="3"/>
  <c r="AK170" i="3"/>
  <c r="AF170" i="3"/>
  <c r="AA170" i="3"/>
  <c r="V170" i="3"/>
  <c r="Q170" i="3"/>
  <c r="L170" i="3"/>
  <c r="BS169" i="3"/>
  <c r="BN169" i="3"/>
  <c r="BI169" i="3"/>
  <c r="BS167" i="3"/>
  <c r="BN167" i="3"/>
  <c r="BI167" i="3"/>
  <c r="BD167" i="3"/>
  <c r="AT167" i="3"/>
  <c r="BT165" i="3"/>
  <c r="BS165" i="3"/>
  <c r="BR165" i="3"/>
  <c r="BQ165" i="3"/>
  <c r="BP165" i="3"/>
  <c r="BO165" i="3"/>
  <c r="BN165" i="3"/>
  <c r="BM165" i="3"/>
  <c r="BL165" i="3"/>
  <c r="BK165" i="3"/>
  <c r="BJ165" i="3"/>
  <c r="BI165" i="3"/>
  <c r="BH165" i="3"/>
  <c r="BG165" i="3"/>
  <c r="BF165" i="3"/>
  <c r="BE165" i="3"/>
  <c r="BD165" i="3"/>
  <c r="BC165" i="3"/>
  <c r="BB165" i="3"/>
  <c r="BA165" i="3"/>
  <c r="AZ165" i="3"/>
  <c r="AY165" i="3"/>
  <c r="AX165" i="3"/>
  <c r="AW165" i="3"/>
  <c r="AV165" i="3"/>
  <c r="AU165" i="3"/>
  <c r="AT165" i="3"/>
  <c r="AS165" i="3"/>
  <c r="AR165" i="3"/>
  <c r="AQ165" i="3"/>
  <c r="AP165" i="3"/>
  <c r="AO165" i="3"/>
  <c r="AN165" i="3"/>
  <c r="AM165" i="3"/>
  <c r="AL165" i="3"/>
  <c r="AK165" i="3"/>
  <c r="AJ165" i="3"/>
  <c r="AI165" i="3"/>
  <c r="AH165" i="3"/>
  <c r="AG165" i="3"/>
  <c r="AF165" i="3"/>
  <c r="AE165" i="3"/>
  <c r="AD165" i="3"/>
  <c r="AC165" i="3"/>
  <c r="AB165" i="3"/>
  <c r="Z165" i="3"/>
  <c r="Y165" i="3"/>
  <c r="X165" i="3"/>
  <c r="W165" i="3"/>
  <c r="V165" i="3"/>
  <c r="U165" i="3"/>
  <c r="T165" i="3"/>
  <c r="S165" i="3"/>
  <c r="R165" i="3"/>
  <c r="Q165" i="3"/>
  <c r="P165" i="3"/>
  <c r="O165" i="3"/>
  <c r="N165" i="3"/>
  <c r="M165" i="3"/>
  <c r="L165" i="3"/>
  <c r="K165" i="3"/>
  <c r="J165" i="3"/>
  <c r="I165" i="3"/>
  <c r="H165" i="3"/>
  <c r="G165" i="3"/>
  <c r="BS164" i="3"/>
  <c r="BR164" i="3"/>
  <c r="BQ164" i="3"/>
  <c r="BP164" i="3"/>
  <c r="BN164" i="3"/>
  <c r="BM164" i="3"/>
  <c r="BL164" i="3"/>
  <c r="BK164" i="3"/>
  <c r="BI164" i="3"/>
  <c r="BH164" i="3"/>
  <c r="BG164" i="3"/>
  <c r="BF164" i="3"/>
  <c r="BD164" i="3"/>
  <c r="BC164" i="3"/>
  <c r="BB164" i="3"/>
  <c r="BA164" i="3"/>
  <c r="AY164" i="3"/>
  <c r="AX164" i="3"/>
  <c r="AW164" i="3"/>
  <c r="AV164" i="3"/>
  <c r="AT164" i="3"/>
  <c r="AS164" i="3"/>
  <c r="AR164" i="3"/>
  <c r="AQ164" i="3"/>
  <c r="AO164" i="3"/>
  <c r="AN164" i="3"/>
  <c r="AM164" i="3"/>
  <c r="AL164" i="3"/>
  <c r="AJ164" i="3"/>
  <c r="AI164" i="3"/>
  <c r="AH164" i="3"/>
  <c r="AG164" i="3"/>
  <c r="AE164" i="3"/>
  <c r="AD164" i="3"/>
  <c r="AC164" i="3"/>
  <c r="AB164" i="3"/>
  <c r="Z164" i="3"/>
  <c r="Y164" i="3"/>
  <c r="X164" i="3"/>
  <c r="W164" i="3"/>
  <c r="U164" i="3"/>
  <c r="T164" i="3"/>
  <c r="S164" i="3"/>
  <c r="R164" i="3"/>
  <c r="P164" i="3"/>
  <c r="O164" i="3"/>
  <c r="N164" i="3"/>
  <c r="M164" i="3"/>
  <c r="K164" i="3"/>
  <c r="J164" i="3"/>
  <c r="I164" i="3"/>
  <c r="H164" i="3"/>
  <c r="F164" i="3"/>
  <c r="E164" i="3"/>
  <c r="D164" i="3"/>
  <c r="BT161" i="3"/>
  <c r="BR161" i="3"/>
  <c r="BQ161" i="3"/>
  <c r="BP161" i="3"/>
  <c r="BO161" i="3"/>
  <c r="BN161" i="3"/>
  <c r="BM161" i="3"/>
  <c r="BL161" i="3"/>
  <c r="BK161" i="3"/>
  <c r="BT160" i="3"/>
  <c r="BS160" i="3"/>
  <c r="BR160" i="3"/>
  <c r="BQ160" i="3"/>
  <c r="BP160" i="3"/>
  <c r="BN160" i="3"/>
  <c r="BM160" i="3"/>
  <c r="BL160" i="3"/>
  <c r="BT159" i="3"/>
  <c r="BS159" i="3"/>
  <c r="BR159" i="3"/>
  <c r="BQ159" i="3"/>
  <c r="BP159" i="3"/>
  <c r="BS158" i="3"/>
  <c r="BR158" i="3"/>
  <c r="BQ158" i="3"/>
  <c r="BP158" i="3"/>
  <c r="BN158" i="3"/>
  <c r="BM158" i="3"/>
  <c r="BL158" i="3"/>
  <c r="BT155" i="3"/>
  <c r="BS155" i="3"/>
  <c r="BR155" i="3"/>
  <c r="BQ155" i="3"/>
  <c r="BP155" i="3"/>
  <c r="BN155" i="3"/>
  <c r="BM155" i="3"/>
  <c r="BL155" i="3"/>
  <c r="BT154" i="3"/>
  <c r="BS154" i="3"/>
  <c r="BR154" i="3"/>
  <c r="BQ154" i="3"/>
  <c r="BP154" i="3"/>
  <c r="BS153" i="3"/>
  <c r="BR153" i="3"/>
  <c r="BQ153" i="3"/>
  <c r="BP153" i="3"/>
  <c r="BN153" i="3"/>
  <c r="BM153" i="3"/>
  <c r="BL153" i="3"/>
  <c r="BT147" i="3"/>
  <c r="BR147" i="3"/>
  <c r="BQ147" i="3"/>
  <c r="BP147" i="3"/>
  <c r="BO147" i="3"/>
  <c r="BN147" i="3"/>
  <c r="BM147" i="3"/>
  <c r="BL147" i="3"/>
  <c r="BK147" i="3"/>
  <c r="BT145" i="3"/>
  <c r="BR145" i="3"/>
  <c r="BQ145" i="3"/>
  <c r="BP145" i="3"/>
  <c r="BO145" i="3"/>
  <c r="BN145" i="3"/>
  <c r="BM145" i="3"/>
  <c r="BL145" i="3"/>
  <c r="BJ145" i="3"/>
  <c r="BH145" i="3"/>
  <c r="BG145" i="3"/>
  <c r="BE145" i="3"/>
  <c r="BC145" i="3"/>
  <c r="BB145" i="3"/>
  <c r="BA145" i="3"/>
  <c r="AZ145" i="3"/>
  <c r="AY145" i="3"/>
  <c r="AX145" i="3"/>
  <c r="AW145" i="3"/>
  <c r="AV145" i="3"/>
  <c r="AU145" i="3"/>
  <c r="AT145" i="3"/>
  <c r="AS145" i="3"/>
  <c r="AR145" i="3"/>
  <c r="AQ145" i="3"/>
  <c r="AO145" i="3"/>
  <c r="AN145" i="3"/>
  <c r="AM145" i="3"/>
  <c r="BT144" i="3"/>
  <c r="BR144" i="3"/>
  <c r="BQ144" i="3"/>
  <c r="BP144" i="3"/>
  <c r="BO144" i="3"/>
  <c r="BM144" i="3"/>
  <c r="BL144" i="3"/>
  <c r="BK144" i="3"/>
  <c r="BJ144" i="3"/>
  <c r="BH144" i="3"/>
  <c r="BG144" i="3"/>
  <c r="BF144" i="3"/>
  <c r="BE144" i="3"/>
  <c r="BC144" i="3"/>
  <c r="BB144" i="3"/>
  <c r="BA144" i="3"/>
  <c r="AZ144" i="3"/>
  <c r="AY144" i="3"/>
  <c r="AX144" i="3"/>
  <c r="AW144" i="3"/>
  <c r="AV144" i="3"/>
  <c r="AU144" i="3"/>
  <c r="AT144" i="3"/>
  <c r="AS144" i="3"/>
  <c r="AR144" i="3"/>
  <c r="AQ144" i="3"/>
  <c r="AP144" i="3"/>
  <c r="AO144" i="3"/>
  <c r="AN144" i="3"/>
  <c r="AM144" i="3"/>
  <c r="AL144" i="3"/>
  <c r="AK144" i="3"/>
  <c r="AJ144" i="3"/>
  <c r="AI144" i="3"/>
  <c r="AH144" i="3"/>
  <c r="AG144" i="3"/>
  <c r="AF144" i="3"/>
  <c r="AE144" i="3"/>
  <c r="AD144" i="3"/>
  <c r="AC144" i="3"/>
  <c r="AB144" i="3"/>
  <c r="AA144" i="3"/>
  <c r="Z144" i="3"/>
  <c r="Y144" i="3"/>
  <c r="X144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BR143" i="3"/>
  <c r="BQ143" i="3"/>
  <c r="BP143" i="3"/>
  <c r="BN143" i="3"/>
  <c r="BM143" i="3"/>
  <c r="BL143" i="3"/>
  <c r="BH143" i="3"/>
  <c r="BG143" i="3"/>
  <c r="BC143" i="3"/>
  <c r="BB143" i="3"/>
  <c r="BA143" i="3"/>
  <c r="AY143" i="3"/>
  <c r="AX143" i="3"/>
  <c r="AW143" i="3"/>
  <c r="AV143" i="3"/>
  <c r="AT143" i="3"/>
  <c r="AS143" i="3"/>
  <c r="AR143" i="3"/>
  <c r="AQ143" i="3"/>
  <c r="AO143" i="3"/>
  <c r="AN143" i="3"/>
  <c r="AM143" i="3"/>
  <c r="AL143" i="3"/>
  <c r="AJ143" i="3"/>
  <c r="AI143" i="3"/>
  <c r="AH143" i="3"/>
  <c r="AG143" i="3"/>
  <c r="AE143" i="3"/>
  <c r="AD143" i="3"/>
  <c r="AC143" i="3"/>
  <c r="AB143" i="3"/>
  <c r="Z143" i="3"/>
  <c r="Y143" i="3"/>
  <c r="X143" i="3"/>
  <c r="W143" i="3"/>
  <c r="U143" i="3"/>
  <c r="T143" i="3"/>
  <c r="S143" i="3"/>
  <c r="R143" i="3"/>
  <c r="P143" i="3"/>
  <c r="O143" i="3"/>
  <c r="N143" i="3"/>
  <c r="M143" i="3"/>
  <c r="K143" i="3"/>
  <c r="J143" i="3"/>
  <c r="I143" i="3"/>
  <c r="H143" i="3"/>
  <c r="F143" i="3"/>
  <c r="E143" i="3"/>
  <c r="D143" i="3"/>
  <c r="BS142" i="3"/>
  <c r="BI142" i="3"/>
  <c r="BK145" i="3" s="1"/>
  <c r="BD142" i="3"/>
  <c r="BD143" i="3" s="1"/>
  <c r="BS132" i="3"/>
  <c r="BN132" i="3"/>
  <c r="BJ132" i="3"/>
  <c r="BD132" i="3"/>
  <c r="AY132" i="3"/>
  <c r="AT132" i="3"/>
  <c r="BT129" i="3"/>
  <c r="BO129" i="3"/>
  <c r="BJ129" i="3"/>
  <c r="BE129" i="3"/>
  <c r="AZ129" i="3"/>
  <c r="AU129" i="3"/>
  <c r="AP129" i="3"/>
  <c r="AK129" i="3"/>
  <c r="AF129" i="3"/>
  <c r="AA129" i="3"/>
  <c r="V129" i="3"/>
  <c r="Q129" i="3"/>
  <c r="L129" i="3"/>
  <c r="G129" i="3"/>
  <c r="BS127" i="3"/>
  <c r="BI127" i="3"/>
  <c r="BD127" i="3"/>
  <c r="BN120" i="3"/>
  <c r="BT118" i="3"/>
  <c r="BO118" i="3"/>
  <c r="BJ118" i="3"/>
  <c r="BE118" i="3"/>
  <c r="AZ118" i="3"/>
  <c r="AU118" i="3"/>
  <c r="AP118" i="3"/>
  <c r="AK118" i="3"/>
  <c r="AF118" i="3"/>
  <c r="BS117" i="3"/>
  <c r="BI117" i="3"/>
  <c r="BD117" i="3"/>
  <c r="BS115" i="3"/>
  <c r="BN115" i="3"/>
  <c r="BI115" i="3"/>
  <c r="BT112" i="3"/>
  <c r="BS112" i="3"/>
  <c r="BR112" i="3"/>
  <c r="BQ112" i="3"/>
  <c r="BP112" i="3"/>
  <c r="BO112" i="3"/>
  <c r="BN112" i="3"/>
  <c r="BM112" i="3"/>
  <c r="BL112" i="3"/>
  <c r="BK112" i="3"/>
  <c r="BJ112" i="3"/>
  <c r="BI112" i="3"/>
  <c r="BH112" i="3"/>
  <c r="BG112" i="3"/>
  <c r="BF112" i="3"/>
  <c r="BE112" i="3"/>
  <c r="BD112" i="3"/>
  <c r="BC112" i="3"/>
  <c r="BB112" i="3"/>
  <c r="BA112" i="3"/>
  <c r="AZ112" i="3"/>
  <c r="AY112" i="3"/>
  <c r="AX112" i="3"/>
  <c r="AW112" i="3"/>
  <c r="AV112" i="3"/>
  <c r="AU112" i="3"/>
  <c r="AT112" i="3"/>
  <c r="AS112" i="3"/>
  <c r="AR112" i="3"/>
  <c r="AQ112" i="3"/>
  <c r="AP112" i="3"/>
  <c r="AO112" i="3"/>
  <c r="AN112" i="3"/>
  <c r="AM112" i="3"/>
  <c r="AL112" i="3"/>
  <c r="AK112" i="3"/>
  <c r="AJ112" i="3"/>
  <c r="AI112" i="3"/>
  <c r="AH112" i="3"/>
  <c r="AG112" i="3"/>
  <c r="AF112" i="3"/>
  <c r="AE112" i="3"/>
  <c r="AD112" i="3"/>
  <c r="AC112" i="3"/>
  <c r="AB112" i="3"/>
  <c r="AA112" i="3"/>
  <c r="Z112" i="3"/>
  <c r="Y112" i="3"/>
  <c r="X112" i="3"/>
  <c r="W112" i="3"/>
  <c r="V112" i="3"/>
  <c r="U112" i="3"/>
  <c r="T112" i="3"/>
  <c r="S112" i="3"/>
  <c r="R112" i="3"/>
  <c r="BS111" i="3"/>
  <c r="BR111" i="3"/>
  <c r="BQ111" i="3"/>
  <c r="BP111" i="3"/>
  <c r="BN111" i="3"/>
  <c r="BM111" i="3"/>
  <c r="BL111" i="3"/>
  <c r="BK111" i="3"/>
  <c r="BI111" i="3"/>
  <c r="BH111" i="3"/>
  <c r="BG111" i="3"/>
  <c r="BF111" i="3"/>
  <c r="BD111" i="3"/>
  <c r="BC111" i="3"/>
  <c r="BB111" i="3"/>
  <c r="BA111" i="3"/>
  <c r="AY111" i="3"/>
  <c r="AX111" i="3"/>
  <c r="AW111" i="3"/>
  <c r="AV111" i="3"/>
  <c r="AT111" i="3"/>
  <c r="AS111" i="3"/>
  <c r="AR111" i="3"/>
  <c r="AQ111" i="3"/>
  <c r="AO111" i="3"/>
  <c r="AN111" i="3"/>
  <c r="AM111" i="3"/>
  <c r="AL111" i="3"/>
  <c r="AJ111" i="3"/>
  <c r="AI111" i="3"/>
  <c r="AH111" i="3"/>
  <c r="AG111" i="3"/>
  <c r="AE111" i="3"/>
  <c r="AD111" i="3"/>
  <c r="AC111" i="3"/>
  <c r="AB111" i="3"/>
  <c r="Z111" i="3"/>
  <c r="Y111" i="3"/>
  <c r="X111" i="3"/>
  <c r="W111" i="3"/>
  <c r="U111" i="3"/>
  <c r="T111" i="3"/>
  <c r="S111" i="3"/>
  <c r="R111" i="3"/>
  <c r="P111" i="3"/>
  <c r="O111" i="3"/>
  <c r="N111" i="3"/>
  <c r="BT108" i="3"/>
  <c r="BR108" i="3"/>
  <c r="BQ108" i="3"/>
  <c r="BO108" i="3"/>
  <c r="BM108" i="3"/>
  <c r="BJ108" i="3"/>
  <c r="BH108" i="3"/>
  <c r="BG108" i="3"/>
  <c r="BE108" i="3"/>
  <c r="BC108" i="3"/>
  <c r="BB108" i="3"/>
  <c r="BA108" i="3"/>
  <c r="AZ108" i="3"/>
  <c r="AY108" i="3"/>
  <c r="AX108" i="3"/>
  <c r="AW108" i="3"/>
  <c r="AV108" i="3"/>
  <c r="AU108" i="3"/>
  <c r="AP108" i="3"/>
  <c r="BT107" i="3"/>
  <c r="BR107" i="3"/>
  <c r="BQ107" i="3"/>
  <c r="BO107" i="3"/>
  <c r="BM107" i="3"/>
  <c r="BL107" i="3"/>
  <c r="BJ107" i="3"/>
  <c r="BH107" i="3"/>
  <c r="BG107" i="3"/>
  <c r="BF107" i="3"/>
  <c r="BE107" i="3"/>
  <c r="BC107" i="3"/>
  <c r="BB107" i="3"/>
  <c r="BA107" i="3"/>
  <c r="AZ107" i="3"/>
  <c r="AY107" i="3"/>
  <c r="AU107" i="3"/>
  <c r="AT107" i="3"/>
  <c r="AP107" i="3"/>
  <c r="BR106" i="3"/>
  <c r="BQ106" i="3"/>
  <c r="BM106" i="3"/>
  <c r="BH106" i="3"/>
  <c r="BG106" i="3"/>
  <c r="BC106" i="3"/>
  <c r="BB106" i="3"/>
  <c r="BA106" i="3"/>
  <c r="AY106" i="3"/>
  <c r="AX106" i="3"/>
  <c r="AW106" i="3"/>
  <c r="AV106" i="3"/>
  <c r="BS105" i="3"/>
  <c r="BS106" i="3" s="1"/>
  <c r="BN105" i="3"/>
  <c r="BN108" i="3" s="1"/>
  <c r="BK105" i="3"/>
  <c r="BI105" i="3"/>
  <c r="BI108" i="3" s="1"/>
  <c r="BD105" i="3"/>
  <c r="BD107" i="3" s="1"/>
  <c r="BT103" i="3"/>
  <c r="BR103" i="3"/>
  <c r="BQ103" i="3"/>
  <c r="BO103" i="3"/>
  <c r="BM103" i="3"/>
  <c r="BL103" i="3"/>
  <c r="BK103" i="3"/>
  <c r="BJ103" i="3"/>
  <c r="BI103" i="3"/>
  <c r="BH103" i="3"/>
  <c r="BG103" i="3"/>
  <c r="BE103" i="3"/>
  <c r="BC103" i="3"/>
  <c r="BB103" i="3"/>
  <c r="BA103" i="3"/>
  <c r="AY103" i="3"/>
  <c r="AX103" i="3"/>
  <c r="AW103" i="3"/>
  <c r="AV103" i="3"/>
  <c r="BR102" i="3"/>
  <c r="BQ102" i="3"/>
  <c r="BP102" i="3"/>
  <c r="BM102" i="3"/>
  <c r="BL102" i="3"/>
  <c r="BK102" i="3"/>
  <c r="BH102" i="3"/>
  <c r="BG102" i="3"/>
  <c r="BF102" i="3"/>
  <c r="BC102" i="3"/>
  <c r="BB102" i="3"/>
  <c r="BA102" i="3"/>
  <c r="AY102" i="3"/>
  <c r="BR101" i="3"/>
  <c r="BQ101" i="3"/>
  <c r="BM101" i="3"/>
  <c r="BL101" i="3"/>
  <c r="BK101" i="3"/>
  <c r="BI101" i="3"/>
  <c r="BH101" i="3"/>
  <c r="BG101" i="3"/>
  <c r="BC101" i="3"/>
  <c r="BB101" i="3"/>
  <c r="BA101" i="3"/>
  <c r="AY101" i="3"/>
  <c r="AX101" i="3"/>
  <c r="AW101" i="3"/>
  <c r="AV101" i="3"/>
  <c r="BS100" i="3"/>
  <c r="BN100" i="3"/>
  <c r="BN103" i="3" s="1"/>
  <c r="BD100" i="3"/>
  <c r="BD103" i="3" s="1"/>
  <c r="AU100" i="3"/>
  <c r="AP100" i="3"/>
  <c r="AO100" i="3"/>
  <c r="AT102" i="3" s="1"/>
  <c r="AK100" i="3"/>
  <c r="BB98" i="3"/>
  <c r="BA98" i="3"/>
  <c r="AZ98" i="3"/>
  <c r="AY98" i="3"/>
  <c r="AX98" i="3"/>
  <c r="AW98" i="3"/>
  <c r="AV98" i="3"/>
  <c r="AU98" i="3"/>
  <c r="AT98" i="3"/>
  <c r="AS98" i="3"/>
  <c r="AR98" i="3"/>
  <c r="AQ98" i="3"/>
  <c r="AP98" i="3"/>
  <c r="AO98" i="3"/>
  <c r="AN98" i="3"/>
  <c r="AM98" i="3"/>
  <c r="AK98" i="3"/>
  <c r="AF98" i="3"/>
  <c r="AA98" i="3"/>
  <c r="V98" i="3"/>
  <c r="Q98" i="3"/>
  <c r="BB97" i="3"/>
  <c r="BA97" i="3"/>
  <c r="AZ97" i="3"/>
  <c r="AY97" i="3"/>
  <c r="AX97" i="3"/>
  <c r="AW97" i="3"/>
  <c r="AV97" i="3"/>
  <c r="AU97" i="3"/>
  <c r="AT97" i="3"/>
  <c r="AS97" i="3"/>
  <c r="AR97" i="3"/>
  <c r="AQ97" i="3"/>
  <c r="AP97" i="3"/>
  <c r="AO97" i="3"/>
  <c r="AN97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A97" i="3"/>
  <c r="Z97" i="3"/>
  <c r="Y97" i="3"/>
  <c r="X97" i="3"/>
  <c r="W97" i="3"/>
  <c r="V97" i="3"/>
  <c r="T97" i="3"/>
  <c r="S97" i="3"/>
  <c r="R97" i="3"/>
  <c r="Q97" i="3"/>
  <c r="O97" i="3"/>
  <c r="N97" i="3"/>
  <c r="M97" i="3"/>
  <c r="L97" i="3"/>
  <c r="J97" i="3"/>
  <c r="I97" i="3"/>
  <c r="H97" i="3"/>
  <c r="G97" i="3"/>
  <c r="BB96" i="3"/>
  <c r="BA96" i="3"/>
  <c r="AY96" i="3"/>
  <c r="AX96" i="3"/>
  <c r="AW96" i="3"/>
  <c r="AV96" i="3"/>
  <c r="AT96" i="3"/>
  <c r="AS96" i="3"/>
  <c r="AR96" i="3"/>
  <c r="AQ96" i="3"/>
  <c r="AO96" i="3"/>
  <c r="AN96" i="3"/>
  <c r="AM96" i="3"/>
  <c r="AL96" i="3"/>
  <c r="AJ96" i="3"/>
  <c r="AI96" i="3"/>
  <c r="AH96" i="3"/>
  <c r="AG96" i="3"/>
  <c r="AE96" i="3"/>
  <c r="AD96" i="3"/>
  <c r="AC96" i="3"/>
  <c r="AB96" i="3"/>
  <c r="Z96" i="3"/>
  <c r="Y96" i="3"/>
  <c r="X96" i="3"/>
  <c r="W96" i="3"/>
  <c r="U96" i="3"/>
  <c r="T96" i="3"/>
  <c r="S96" i="3"/>
  <c r="O96" i="3"/>
  <c r="N96" i="3"/>
  <c r="J96" i="3"/>
  <c r="I96" i="3"/>
  <c r="H96" i="3"/>
  <c r="F96" i="3"/>
  <c r="E96" i="3"/>
  <c r="D96" i="3"/>
  <c r="BT95" i="3"/>
  <c r="BR95" i="3"/>
  <c r="BQ95" i="3"/>
  <c r="BV97" i="3" s="1"/>
  <c r="BP95" i="3"/>
  <c r="BO95" i="3"/>
  <c r="BN95" i="3" s="1"/>
  <c r="BM95" i="3"/>
  <c r="BL95" i="3"/>
  <c r="BJ95" i="3"/>
  <c r="BI95" i="3" s="1"/>
  <c r="BH95" i="3"/>
  <c r="BG95" i="3"/>
  <c r="BG97" i="3" s="1"/>
  <c r="BF95" i="3"/>
  <c r="BF97" i="3" s="1"/>
  <c r="BE95" i="3"/>
  <c r="BD95" i="3" s="1"/>
  <c r="BC95" i="3"/>
  <c r="BC98" i="3" s="1"/>
  <c r="P95" i="3"/>
  <c r="R96" i="3" s="1"/>
  <c r="K95" i="3"/>
  <c r="K96" i="3" s="1"/>
  <c r="BT85" i="3"/>
  <c r="BO85" i="3"/>
  <c r="BJ85" i="3"/>
  <c r="BE85" i="3"/>
  <c r="AZ85" i="3"/>
  <c r="AU85" i="3"/>
  <c r="AP85" i="3"/>
  <c r="AK85" i="3"/>
  <c r="AF85" i="3"/>
  <c r="AA85" i="3"/>
  <c r="V85" i="3"/>
  <c r="Q85" i="3"/>
  <c r="L85" i="3"/>
  <c r="G85" i="3"/>
  <c r="BS84" i="3"/>
  <c r="BI84" i="3"/>
  <c r="BD84" i="3"/>
  <c r="BT82" i="3"/>
  <c r="BR82" i="3"/>
  <c r="BQ82" i="3"/>
  <c r="BP82" i="3"/>
  <c r="BO82" i="3"/>
  <c r="BM82" i="3"/>
  <c r="BL82" i="3"/>
  <c r="BK82" i="3"/>
  <c r="BJ82" i="3"/>
  <c r="BH82" i="3"/>
  <c r="BG82" i="3"/>
  <c r="BF82" i="3"/>
  <c r="BE82" i="3"/>
  <c r="BC82" i="3"/>
  <c r="BB82" i="3"/>
  <c r="BA82" i="3"/>
  <c r="AZ82" i="3"/>
  <c r="AX82" i="3"/>
  <c r="AW82" i="3"/>
  <c r="AV82" i="3"/>
  <c r="AU82" i="3"/>
  <c r="AS82" i="3"/>
  <c r="AR82" i="3"/>
  <c r="AQ82" i="3"/>
  <c r="AP82" i="3"/>
  <c r="AN82" i="3"/>
  <c r="AM82" i="3"/>
  <c r="AL82" i="3"/>
  <c r="AK82" i="3"/>
  <c r="AI82" i="3"/>
  <c r="AH82" i="3"/>
  <c r="AG82" i="3"/>
  <c r="AF82" i="3"/>
  <c r="AD82" i="3"/>
  <c r="AC82" i="3"/>
  <c r="AB82" i="3"/>
  <c r="AA82" i="3"/>
  <c r="Y82" i="3"/>
  <c r="X82" i="3"/>
  <c r="W82" i="3"/>
  <c r="V82" i="3"/>
  <c r="T82" i="3"/>
  <c r="S82" i="3"/>
  <c r="R82" i="3"/>
  <c r="Q82" i="3"/>
  <c r="O82" i="3"/>
  <c r="N82" i="3"/>
  <c r="M82" i="3"/>
  <c r="L82" i="3"/>
  <c r="J82" i="3"/>
  <c r="I82" i="3"/>
  <c r="H82" i="3"/>
  <c r="G82" i="3"/>
  <c r="BR81" i="3"/>
  <c r="BQ81" i="3"/>
  <c r="BM81" i="3"/>
  <c r="BL81" i="3"/>
  <c r="BH81" i="3"/>
  <c r="BG81" i="3"/>
  <c r="BC81" i="3"/>
  <c r="BB81" i="3"/>
  <c r="AX81" i="3"/>
  <c r="AW81" i="3"/>
  <c r="AS81" i="3"/>
  <c r="AR81" i="3"/>
  <c r="AN81" i="3"/>
  <c r="AM81" i="3"/>
  <c r="AI81" i="3"/>
  <c r="AH81" i="3"/>
  <c r="AD81" i="3"/>
  <c r="AC81" i="3"/>
  <c r="Y81" i="3"/>
  <c r="X81" i="3"/>
  <c r="T81" i="3"/>
  <c r="S81" i="3"/>
  <c r="O81" i="3"/>
  <c r="N81" i="3"/>
  <c r="J81" i="3"/>
  <c r="I81" i="3"/>
  <c r="E81" i="3"/>
  <c r="D81" i="3"/>
  <c r="BS80" i="3"/>
  <c r="BN80" i="3"/>
  <c r="BN81" i="3" s="1"/>
  <c r="BI80" i="3"/>
  <c r="BD80" i="3"/>
  <c r="BD81" i="3" s="1"/>
  <c r="AY80" i="3"/>
  <c r="AY81" i="3" s="1"/>
  <c r="AT80" i="3"/>
  <c r="AV81" i="3" s="1"/>
  <c r="AO80" i="3"/>
  <c r="AQ81" i="3" s="1"/>
  <c r="AJ80" i="3"/>
  <c r="AL81" i="3" s="1"/>
  <c r="AE80" i="3"/>
  <c r="Z80" i="3"/>
  <c r="Z81" i="3" s="1"/>
  <c r="U80" i="3"/>
  <c r="U81" i="3" s="1"/>
  <c r="P80" i="3"/>
  <c r="R81" i="3" s="1"/>
  <c r="K80" i="3"/>
  <c r="M81" i="3" s="1"/>
  <c r="F80" i="3"/>
  <c r="H81" i="3" s="1"/>
  <c r="BT78" i="3"/>
  <c r="BR78" i="3"/>
  <c r="BQ78" i="3"/>
  <c r="BP78" i="3"/>
  <c r="BO78" i="3"/>
  <c r="BM78" i="3"/>
  <c r="BL78" i="3"/>
  <c r="BK78" i="3"/>
  <c r="BJ78" i="3"/>
  <c r="BH78" i="3"/>
  <c r="BG78" i="3"/>
  <c r="BF78" i="3"/>
  <c r="BE78" i="3"/>
  <c r="BC78" i="3"/>
  <c r="BB78" i="3"/>
  <c r="BA78" i="3"/>
  <c r="AZ78" i="3"/>
  <c r="AX78" i="3"/>
  <c r="AW78" i="3"/>
  <c r="AV78" i="3"/>
  <c r="AU78" i="3"/>
  <c r="AS78" i="3"/>
  <c r="AR78" i="3"/>
  <c r="AQ78" i="3"/>
  <c r="AP78" i="3"/>
  <c r="AN78" i="3"/>
  <c r="AM78" i="3"/>
  <c r="AL78" i="3"/>
  <c r="AK78" i="3"/>
  <c r="AI78" i="3"/>
  <c r="AH78" i="3"/>
  <c r="AG78" i="3"/>
  <c r="AF78" i="3"/>
  <c r="AD78" i="3"/>
  <c r="AC78" i="3"/>
  <c r="AB78" i="3"/>
  <c r="AA78" i="3"/>
  <c r="Z78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BR77" i="3"/>
  <c r="BQ77" i="3"/>
  <c r="BM77" i="3"/>
  <c r="BL77" i="3"/>
  <c r="BH77" i="3"/>
  <c r="BG77" i="3"/>
  <c r="BC77" i="3"/>
  <c r="BB77" i="3"/>
  <c r="AX77" i="3"/>
  <c r="AW77" i="3"/>
  <c r="AS77" i="3"/>
  <c r="AR77" i="3"/>
  <c r="AN77" i="3"/>
  <c r="AM77" i="3"/>
  <c r="AI77" i="3"/>
  <c r="AH77" i="3"/>
  <c r="AD77" i="3"/>
  <c r="AC77" i="3"/>
  <c r="AB77" i="3"/>
  <c r="Z77" i="3"/>
  <c r="Y77" i="3"/>
  <c r="X77" i="3"/>
  <c r="W77" i="3"/>
  <c r="U77" i="3"/>
  <c r="T77" i="3"/>
  <c r="S77" i="3"/>
  <c r="R77" i="3"/>
  <c r="P77" i="3"/>
  <c r="O77" i="3"/>
  <c r="N77" i="3"/>
  <c r="M77" i="3"/>
  <c r="K77" i="3"/>
  <c r="J77" i="3"/>
  <c r="I77" i="3"/>
  <c r="H77" i="3"/>
  <c r="F77" i="3"/>
  <c r="E77" i="3"/>
  <c r="D77" i="3"/>
  <c r="BS76" i="3"/>
  <c r="BN76" i="3"/>
  <c r="BN77" i="3" s="1"/>
  <c r="BI76" i="3"/>
  <c r="BK77" i="3" s="1"/>
  <c r="BD76" i="3"/>
  <c r="BD77" i="3" s="1"/>
  <c r="AY76" i="3"/>
  <c r="BA77" i="3" s="1"/>
  <c r="AT76" i="3"/>
  <c r="AV77" i="3" s="1"/>
  <c r="AO76" i="3"/>
  <c r="AJ76" i="3"/>
  <c r="AL77" i="3" s="1"/>
  <c r="AE76" i="3"/>
  <c r="AG77" i="3" s="1"/>
  <c r="BS74" i="3"/>
  <c r="BN74" i="3"/>
  <c r="AE74" i="3"/>
  <c r="BT73" i="3"/>
  <c r="BS73" i="3"/>
  <c r="BR73" i="3"/>
  <c r="BQ73" i="3"/>
  <c r="BP73" i="3"/>
  <c r="BO73" i="3"/>
  <c r="BN73" i="3"/>
  <c r="BM73" i="3"/>
  <c r="BL73" i="3"/>
  <c r="BK73" i="3"/>
  <c r="BJ73" i="3"/>
  <c r="BI73" i="3"/>
  <c r="BH73" i="3"/>
  <c r="BG73" i="3"/>
  <c r="BF73" i="3"/>
  <c r="BE73" i="3"/>
  <c r="BD73" i="3"/>
  <c r="BC73" i="3"/>
  <c r="BB73" i="3"/>
  <c r="BA73" i="3"/>
  <c r="AZ73" i="3"/>
  <c r="AY73" i="3"/>
  <c r="AX73" i="3"/>
  <c r="AW73" i="3"/>
  <c r="AV73" i="3"/>
  <c r="AU73" i="3"/>
  <c r="AT73" i="3"/>
  <c r="AS73" i="3"/>
  <c r="AR73" i="3"/>
  <c r="AQ73" i="3"/>
  <c r="AP73" i="3"/>
  <c r="AO73" i="3"/>
  <c r="AN73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A73" i="3"/>
  <c r="Z73" i="3"/>
  <c r="Y73" i="3"/>
  <c r="X73" i="3"/>
  <c r="W73" i="3"/>
  <c r="V73" i="3"/>
  <c r="U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BS72" i="3"/>
  <c r="BR72" i="3"/>
  <c r="BQ72" i="3"/>
  <c r="BP72" i="3"/>
  <c r="BN72" i="3"/>
  <c r="BM72" i="3"/>
  <c r="BL72" i="3"/>
  <c r="BK72" i="3"/>
  <c r="BI72" i="3"/>
  <c r="BH72" i="3"/>
  <c r="BG72" i="3"/>
  <c r="BF72" i="3"/>
  <c r="BD72" i="3"/>
  <c r="BC72" i="3"/>
  <c r="BB72" i="3"/>
  <c r="BA72" i="3"/>
  <c r="AY72" i="3"/>
  <c r="AX72" i="3"/>
  <c r="AW72" i="3"/>
  <c r="AV72" i="3"/>
  <c r="AT72" i="3"/>
  <c r="AS72" i="3"/>
  <c r="AR72" i="3"/>
  <c r="AQ72" i="3"/>
  <c r="AO72" i="3"/>
  <c r="AN72" i="3"/>
  <c r="AM72" i="3"/>
  <c r="AL72" i="3"/>
  <c r="AJ72" i="3"/>
  <c r="AI72" i="3"/>
  <c r="AH72" i="3"/>
  <c r="AG72" i="3"/>
  <c r="AE72" i="3"/>
  <c r="AD72" i="3"/>
  <c r="AC72" i="3"/>
  <c r="AB72" i="3"/>
  <c r="Z72" i="3"/>
  <c r="Y72" i="3"/>
  <c r="X72" i="3"/>
  <c r="W72" i="3"/>
  <c r="U72" i="3"/>
  <c r="T72" i="3"/>
  <c r="S72" i="3"/>
  <c r="R72" i="3"/>
  <c r="P72" i="3"/>
  <c r="O72" i="3"/>
  <c r="N72" i="3"/>
  <c r="M72" i="3"/>
  <c r="K72" i="3"/>
  <c r="J72" i="3"/>
  <c r="I72" i="3"/>
  <c r="H72" i="3"/>
  <c r="F72" i="3"/>
  <c r="E72" i="3"/>
  <c r="D72" i="3"/>
  <c r="BT70" i="3"/>
  <c r="BR70" i="3"/>
  <c r="BQ70" i="3"/>
  <c r="BO70" i="3"/>
  <c r="BM70" i="3"/>
  <c r="BL70" i="3"/>
  <c r="BJ70" i="3"/>
  <c r="BH70" i="3"/>
  <c r="BG70" i="3"/>
  <c r="BE70" i="3"/>
  <c r="BC70" i="3"/>
  <c r="BB70" i="3"/>
  <c r="BA70" i="3"/>
  <c r="AZ70" i="3"/>
  <c r="AY70" i="3"/>
  <c r="AX70" i="3"/>
  <c r="AW70" i="3"/>
  <c r="AV70" i="3"/>
  <c r="AU70" i="3"/>
  <c r="AT70" i="3"/>
  <c r="AS70" i="3"/>
  <c r="AR70" i="3"/>
  <c r="AQ70" i="3"/>
  <c r="AP70" i="3"/>
  <c r="AO70" i="3"/>
  <c r="AN70" i="3"/>
  <c r="AM70" i="3"/>
  <c r="AK70" i="3"/>
  <c r="AF70" i="3"/>
  <c r="AA70" i="3"/>
  <c r="V70" i="3"/>
  <c r="Q70" i="3"/>
  <c r="L70" i="3"/>
  <c r="G70" i="3"/>
  <c r="BT69" i="3"/>
  <c r="BR69" i="3"/>
  <c r="BQ69" i="3"/>
  <c r="BP69" i="3"/>
  <c r="BO69" i="3"/>
  <c r="BM69" i="3"/>
  <c r="BL69" i="3"/>
  <c r="BK69" i="3"/>
  <c r="BJ69" i="3"/>
  <c r="BH69" i="3"/>
  <c r="BG69" i="3"/>
  <c r="BF69" i="3"/>
  <c r="BE69" i="3"/>
  <c r="BC69" i="3"/>
  <c r="BB69" i="3"/>
  <c r="BA69" i="3"/>
  <c r="AZ69" i="3"/>
  <c r="AY69" i="3"/>
  <c r="AX69" i="3"/>
  <c r="AW69" i="3"/>
  <c r="AV69" i="3"/>
  <c r="AU69" i="3"/>
  <c r="AT69" i="3"/>
  <c r="AS69" i="3"/>
  <c r="AR69" i="3"/>
  <c r="AQ69" i="3"/>
  <c r="AP69" i="3"/>
  <c r="AO69" i="3"/>
  <c r="AN69" i="3"/>
  <c r="AM69" i="3"/>
  <c r="AL69" i="3"/>
  <c r="AK69" i="3"/>
  <c r="AJ69" i="3"/>
  <c r="AI69" i="3"/>
  <c r="AH69" i="3"/>
  <c r="AG69" i="3"/>
  <c r="AF69" i="3"/>
  <c r="AE69" i="3"/>
  <c r="AD69" i="3"/>
  <c r="AC69" i="3"/>
  <c r="AB69" i="3"/>
  <c r="AA69" i="3"/>
  <c r="Z69" i="3"/>
  <c r="Y69" i="3"/>
  <c r="X69" i="3"/>
  <c r="W69" i="3"/>
  <c r="V69" i="3"/>
  <c r="U69" i="3"/>
  <c r="T69" i="3"/>
  <c r="S69" i="3"/>
  <c r="Q69" i="3"/>
  <c r="P69" i="3"/>
  <c r="O69" i="3"/>
  <c r="N69" i="3"/>
  <c r="M69" i="3"/>
  <c r="L69" i="3"/>
  <c r="K69" i="3"/>
  <c r="J69" i="3"/>
  <c r="I69" i="3"/>
  <c r="H69" i="3"/>
  <c r="G69" i="3"/>
  <c r="BR68" i="3"/>
  <c r="BQ68" i="3"/>
  <c r="BM68" i="3"/>
  <c r="BL68" i="3"/>
  <c r="BH68" i="3"/>
  <c r="BG68" i="3"/>
  <c r="BC68" i="3"/>
  <c r="BB68" i="3"/>
  <c r="BA68" i="3"/>
  <c r="AY68" i="3"/>
  <c r="AX68" i="3"/>
  <c r="AW68" i="3"/>
  <c r="AV68" i="3"/>
  <c r="AT68" i="3"/>
  <c r="AS68" i="3"/>
  <c r="AR68" i="3"/>
  <c r="AQ68" i="3"/>
  <c r="AO68" i="3"/>
  <c r="AN68" i="3"/>
  <c r="AM68" i="3"/>
  <c r="AL68" i="3"/>
  <c r="AJ68" i="3"/>
  <c r="AI68" i="3"/>
  <c r="AH68" i="3"/>
  <c r="AG68" i="3"/>
  <c r="AE68" i="3"/>
  <c r="AD68" i="3"/>
  <c r="AC68" i="3"/>
  <c r="AB68" i="3"/>
  <c r="Z68" i="3"/>
  <c r="Y68" i="3"/>
  <c r="X68" i="3"/>
  <c r="W68" i="3"/>
  <c r="U68" i="3"/>
  <c r="T68" i="3"/>
  <c r="S68" i="3"/>
  <c r="R68" i="3"/>
  <c r="P68" i="3"/>
  <c r="O68" i="3"/>
  <c r="N68" i="3"/>
  <c r="M68" i="3"/>
  <c r="K68" i="3"/>
  <c r="J68" i="3"/>
  <c r="I68" i="3"/>
  <c r="H68" i="3"/>
  <c r="F68" i="3"/>
  <c r="E68" i="3"/>
  <c r="D68" i="3"/>
  <c r="BS67" i="3"/>
  <c r="BN67" i="3"/>
  <c r="BN70" i="3" s="1"/>
  <c r="BI67" i="3"/>
  <c r="BI68" i="3" s="1"/>
  <c r="BD67" i="3"/>
  <c r="BF70" i="3" s="1"/>
  <c r="BT61" i="3"/>
  <c r="BR61" i="3"/>
  <c r="BQ61" i="3"/>
  <c r="BM61" i="3"/>
  <c r="BL61" i="3"/>
  <c r="BK61" i="3"/>
  <c r="BI61" i="3"/>
  <c r="BH61" i="3"/>
  <c r="BG61" i="3"/>
  <c r="BS60" i="3"/>
  <c r="BN60" i="3"/>
  <c r="BP61" i="3" s="1"/>
  <c r="BT58" i="3"/>
  <c r="BR58" i="3"/>
  <c r="BQ58" i="3"/>
  <c r="BM58" i="3"/>
  <c r="BL58" i="3"/>
  <c r="BK58" i="3"/>
  <c r="BI58" i="3"/>
  <c r="BH58" i="3"/>
  <c r="BG58" i="3"/>
  <c r="BF58" i="3"/>
  <c r="BS57" i="3"/>
  <c r="BN57" i="3"/>
  <c r="BN58" i="3" s="1"/>
  <c r="BT56" i="3"/>
  <c r="BR56" i="3"/>
  <c r="BQ56" i="3"/>
  <c r="BP56" i="3"/>
  <c r="BO56" i="3"/>
  <c r="BM56" i="3"/>
  <c r="BL56" i="3"/>
  <c r="BK56" i="3"/>
  <c r="BJ56" i="3"/>
  <c r="BH56" i="3"/>
  <c r="BG56" i="3"/>
  <c r="BF56" i="3"/>
  <c r="BE56" i="3"/>
  <c r="BD56" i="3"/>
  <c r="BC56" i="3"/>
  <c r="BB56" i="3"/>
  <c r="BA56" i="3"/>
  <c r="AZ56" i="3"/>
  <c r="AY56" i="3"/>
  <c r="AX56" i="3"/>
  <c r="AW56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BR55" i="3"/>
  <c r="BQ55" i="3"/>
  <c r="BP55" i="3"/>
  <c r="BN55" i="3"/>
  <c r="BM55" i="3"/>
  <c r="BL55" i="3"/>
  <c r="BH55" i="3"/>
  <c r="BG55" i="3"/>
  <c r="BF55" i="3"/>
  <c r="BD55" i="3"/>
  <c r="BC55" i="3"/>
  <c r="BB55" i="3"/>
  <c r="BA55" i="3"/>
  <c r="AY55" i="3"/>
  <c r="AX55" i="3"/>
  <c r="AW55" i="3"/>
  <c r="AV55" i="3"/>
  <c r="AT55" i="3"/>
  <c r="AS55" i="3"/>
  <c r="AR55" i="3"/>
  <c r="AQ55" i="3"/>
  <c r="AO55" i="3"/>
  <c r="AN55" i="3"/>
  <c r="AM55" i="3"/>
  <c r="AL55" i="3"/>
  <c r="AJ55" i="3"/>
  <c r="AI55" i="3"/>
  <c r="AH55" i="3"/>
  <c r="AG55" i="3"/>
  <c r="AE55" i="3"/>
  <c r="AD55" i="3"/>
  <c r="AC55" i="3"/>
  <c r="AB55" i="3"/>
  <c r="Z55" i="3"/>
  <c r="Y55" i="3"/>
  <c r="X55" i="3"/>
  <c r="W55" i="3"/>
  <c r="U55" i="3"/>
  <c r="T55" i="3"/>
  <c r="S55" i="3"/>
  <c r="R55" i="3"/>
  <c r="P55" i="3"/>
  <c r="O55" i="3"/>
  <c r="N55" i="3"/>
  <c r="M55" i="3"/>
  <c r="K55" i="3"/>
  <c r="J55" i="3"/>
  <c r="I55" i="3"/>
  <c r="H55" i="3"/>
  <c r="F55" i="3"/>
  <c r="E55" i="3"/>
  <c r="D55" i="3"/>
  <c r="BS54" i="3"/>
  <c r="BI54" i="3"/>
  <c r="BI55" i="3" s="1"/>
  <c r="BT53" i="3"/>
  <c r="BS53" i="3"/>
  <c r="BR53" i="3"/>
  <c r="BQ53" i="3"/>
  <c r="BP53" i="3"/>
  <c r="BO53" i="3"/>
  <c r="BN53" i="3"/>
  <c r="BM53" i="3"/>
  <c r="BL53" i="3"/>
  <c r="BK53" i="3"/>
  <c r="BJ53" i="3"/>
  <c r="BI53" i="3"/>
  <c r="BH53" i="3"/>
  <c r="BG53" i="3"/>
  <c r="BF53" i="3"/>
  <c r="BE53" i="3"/>
  <c r="BD53" i="3"/>
  <c r="BC53" i="3"/>
  <c r="BB53" i="3"/>
  <c r="BA53" i="3"/>
  <c r="AZ53" i="3"/>
  <c r="AY53" i="3"/>
  <c r="AX53" i="3"/>
  <c r="AW53" i="3"/>
  <c r="AV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BS52" i="3"/>
  <c r="BR52" i="3"/>
  <c r="BQ52" i="3"/>
  <c r="BP52" i="3"/>
  <c r="BN52" i="3"/>
  <c r="BM52" i="3"/>
  <c r="BL52" i="3"/>
  <c r="BK52" i="3"/>
  <c r="BI52" i="3"/>
  <c r="BH52" i="3"/>
  <c r="BG52" i="3"/>
  <c r="BF52" i="3"/>
  <c r="BD52" i="3"/>
  <c r="BC52" i="3"/>
  <c r="BB52" i="3"/>
  <c r="BA52" i="3"/>
  <c r="AY52" i="3"/>
  <c r="AX52" i="3"/>
  <c r="AW52" i="3"/>
  <c r="AV52" i="3"/>
  <c r="AT52" i="3"/>
  <c r="AS52" i="3"/>
  <c r="AR52" i="3"/>
  <c r="AQ52" i="3"/>
  <c r="AO52" i="3"/>
  <c r="AN52" i="3"/>
  <c r="AM52" i="3"/>
  <c r="AL52" i="3"/>
  <c r="AJ52" i="3"/>
  <c r="AI52" i="3"/>
  <c r="AH52" i="3"/>
  <c r="AG52" i="3"/>
  <c r="AE52" i="3"/>
  <c r="AD52" i="3"/>
  <c r="AC52" i="3"/>
  <c r="AB52" i="3"/>
  <c r="Z52" i="3"/>
  <c r="Y52" i="3"/>
  <c r="X52" i="3"/>
  <c r="W52" i="3"/>
  <c r="U52" i="3"/>
  <c r="T52" i="3"/>
  <c r="S52" i="3"/>
  <c r="R52" i="3"/>
  <c r="P52" i="3"/>
  <c r="O52" i="3"/>
  <c r="N52" i="3"/>
  <c r="M52" i="3"/>
  <c r="K52" i="3"/>
  <c r="J52" i="3"/>
  <c r="I52" i="3"/>
  <c r="H52" i="3"/>
  <c r="F52" i="3"/>
  <c r="E52" i="3"/>
  <c r="D52" i="3"/>
  <c r="BT37" i="3"/>
  <c r="BQ37" i="3"/>
  <c r="BO37" i="3"/>
  <c r="BM37" i="3"/>
  <c r="BL37" i="3"/>
  <c r="BJ37" i="3"/>
  <c r="BH37" i="3"/>
  <c r="BG37" i="3"/>
  <c r="BF37" i="3"/>
  <c r="BE37" i="3"/>
  <c r="BD37" i="3"/>
  <c r="BC37" i="3"/>
  <c r="BB37" i="3"/>
  <c r="BA37" i="3"/>
  <c r="AZ37" i="3"/>
  <c r="AY37" i="3"/>
  <c r="AX37" i="3"/>
  <c r="AW37" i="3"/>
  <c r="AV37" i="3"/>
  <c r="AU37" i="3"/>
  <c r="AT37" i="3"/>
  <c r="AS37" i="3"/>
  <c r="AR37" i="3"/>
  <c r="AQ37" i="3"/>
  <c r="AO37" i="3"/>
  <c r="AN37" i="3"/>
  <c r="AM37" i="3"/>
  <c r="BT36" i="3"/>
  <c r="BQ36" i="3"/>
  <c r="BP36" i="3"/>
  <c r="BO36" i="3"/>
  <c r="BM36" i="3"/>
  <c r="BL36" i="3"/>
  <c r="BK36" i="3"/>
  <c r="BJ36" i="3"/>
  <c r="BH36" i="3"/>
  <c r="BG36" i="3"/>
  <c r="BF36" i="3"/>
  <c r="BE36" i="3"/>
  <c r="BD36" i="3"/>
  <c r="BC36" i="3"/>
  <c r="BB36" i="3"/>
  <c r="BA36" i="3"/>
  <c r="AZ36" i="3"/>
  <c r="AY36" i="3"/>
  <c r="AX36" i="3"/>
  <c r="AW36" i="3"/>
  <c r="AV36" i="3"/>
  <c r="AU36" i="3"/>
  <c r="AS36" i="3"/>
  <c r="AR36" i="3"/>
  <c r="AQ36" i="3"/>
  <c r="BQ35" i="3"/>
  <c r="BM35" i="3"/>
  <c r="BL35" i="3"/>
  <c r="BH35" i="3"/>
  <c r="BG35" i="3"/>
  <c r="BF35" i="3"/>
  <c r="BD35" i="3"/>
  <c r="BC35" i="3"/>
  <c r="BB35" i="3"/>
  <c r="BA35" i="3"/>
  <c r="AY35" i="3"/>
  <c r="AX35" i="3"/>
  <c r="AW35" i="3"/>
  <c r="AV35" i="3"/>
  <c r="AT35" i="3"/>
  <c r="AS35" i="3"/>
  <c r="AR35" i="3"/>
  <c r="AQ35" i="3"/>
  <c r="AO35" i="3"/>
  <c r="AN35" i="3"/>
  <c r="AM35" i="3"/>
  <c r="BN34" i="3"/>
  <c r="BI34" i="3"/>
  <c r="BI36" i="3" s="1"/>
  <c r="BT24" i="3"/>
  <c r="BQ24" i="3"/>
  <c r="BO24" i="3"/>
  <c r="BM24" i="3"/>
  <c r="BL24" i="3"/>
  <c r="BK24" i="3"/>
  <c r="BI24" i="3"/>
  <c r="BH24" i="3"/>
  <c r="BG24" i="3"/>
  <c r="BF24" i="3"/>
  <c r="BD24" i="3"/>
  <c r="BC24" i="3"/>
  <c r="BB24" i="3"/>
  <c r="AX24" i="3"/>
  <c r="AK24" i="3"/>
  <c r="AF24" i="3"/>
  <c r="AA24" i="3"/>
  <c r="V24" i="3"/>
  <c r="Q24" i="3"/>
  <c r="L24" i="3"/>
  <c r="G24" i="3"/>
  <c r="BT23" i="3"/>
  <c r="BQ23" i="3"/>
  <c r="BP23" i="3"/>
  <c r="BO23" i="3"/>
  <c r="BM23" i="3"/>
  <c r="BL23" i="3"/>
  <c r="BK23" i="3"/>
  <c r="BI23" i="3"/>
  <c r="BH23" i="3"/>
  <c r="BG23" i="3"/>
  <c r="BF23" i="3"/>
  <c r="BC23" i="3"/>
  <c r="BB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BQ22" i="3"/>
  <c r="BM22" i="3"/>
  <c r="BL22" i="3"/>
  <c r="BK22" i="3"/>
  <c r="BI22" i="3"/>
  <c r="BH22" i="3"/>
  <c r="BG22" i="3"/>
  <c r="BF22" i="3"/>
  <c r="BD22" i="3"/>
  <c r="BC22" i="3"/>
  <c r="BB22" i="3"/>
  <c r="AX22" i="3"/>
  <c r="AJ22" i="3"/>
  <c r="AI22" i="3"/>
  <c r="AH22" i="3"/>
  <c r="AG22" i="3"/>
  <c r="AE22" i="3"/>
  <c r="AD22" i="3"/>
  <c r="AC22" i="3"/>
  <c r="AB22" i="3"/>
  <c r="Z22" i="3"/>
  <c r="Y22" i="3"/>
  <c r="X22" i="3"/>
  <c r="W22" i="3"/>
  <c r="U22" i="3"/>
  <c r="T22" i="3"/>
  <c r="S22" i="3"/>
  <c r="R22" i="3"/>
  <c r="P22" i="3"/>
  <c r="O22" i="3"/>
  <c r="N22" i="3"/>
  <c r="M22" i="3"/>
  <c r="K22" i="3"/>
  <c r="J22" i="3"/>
  <c r="I22" i="3"/>
  <c r="H22" i="3"/>
  <c r="F22" i="3"/>
  <c r="E22" i="3"/>
  <c r="D22" i="3"/>
  <c r="BR22" i="3"/>
  <c r="BN21" i="3"/>
  <c r="BP22" i="3" s="1"/>
  <c r="BE21" i="3"/>
  <c r="BJ24" i="3" s="1"/>
  <c r="AZ21" i="3"/>
  <c r="AY21" i="3"/>
  <c r="AV21" i="3"/>
  <c r="AW24" i="3" s="1"/>
  <c r="AU21" i="3"/>
  <c r="AT21" i="3"/>
  <c r="AS21" i="3"/>
  <c r="AR21" i="3"/>
  <c r="AQ21" i="3"/>
  <c r="AP21" i="3"/>
  <c r="AP23" i="3" s="1"/>
  <c r="AO21" i="3"/>
  <c r="AN21" i="3"/>
  <c r="AN23" i="3" s="1"/>
  <c r="AM21" i="3"/>
  <c r="BE14" i="3"/>
  <c r="AZ14" i="3"/>
  <c r="AY14" i="3"/>
  <c r="AV14" i="3"/>
  <c r="AU14" i="3"/>
  <c r="AT14" i="3"/>
  <c r="AS14" i="3"/>
  <c r="AR14" i="3"/>
  <c r="AQ14" i="3"/>
  <c r="AP14" i="3"/>
  <c r="AO14" i="3"/>
  <c r="AN14" i="3"/>
  <c r="AK14" i="3"/>
  <c r="AF14" i="3"/>
  <c r="AA14" i="3"/>
  <c r="V14" i="3"/>
  <c r="Q14" i="3"/>
  <c r="L14" i="3"/>
  <c r="G14" i="3"/>
  <c r="BE13" i="3"/>
  <c r="AZ13" i="3"/>
  <c r="AY13" i="3"/>
  <c r="AX13" i="3"/>
  <c r="AV13" i="3"/>
  <c r="AU13" i="3"/>
  <c r="AT13" i="3"/>
  <c r="AS13" i="3"/>
  <c r="AR13" i="3"/>
  <c r="AP13" i="3"/>
  <c r="AO13" i="3"/>
  <c r="AN13" i="3"/>
  <c r="AM13" i="3"/>
  <c r="AK13" i="3"/>
  <c r="AJ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AY12" i="3"/>
  <c r="AV12" i="3"/>
  <c r="AT12" i="3"/>
  <c r="AS12" i="3"/>
  <c r="AR12" i="3"/>
  <c r="AQ12" i="3"/>
  <c r="AO12" i="3"/>
  <c r="AN12" i="3"/>
  <c r="AJ12" i="3"/>
  <c r="AI12" i="3"/>
  <c r="AH12" i="3"/>
  <c r="AG12" i="3"/>
  <c r="AE12" i="3"/>
  <c r="AD12" i="3"/>
  <c r="AC12" i="3"/>
  <c r="AB12" i="3"/>
  <c r="Z12" i="3"/>
  <c r="Y12" i="3"/>
  <c r="X12" i="3"/>
  <c r="W12" i="3"/>
  <c r="U12" i="3"/>
  <c r="T12" i="3"/>
  <c r="S12" i="3"/>
  <c r="R12" i="3"/>
  <c r="P12" i="3"/>
  <c r="O12" i="3"/>
  <c r="N12" i="3"/>
  <c r="M12" i="3"/>
  <c r="K12" i="3"/>
  <c r="J12" i="3"/>
  <c r="I12" i="3"/>
  <c r="H12" i="3"/>
  <c r="F12" i="3"/>
  <c r="E12" i="3"/>
  <c r="D12" i="3"/>
  <c r="BT11" i="3"/>
  <c r="BS11" i="3" s="1"/>
  <c r="BQ11" i="3"/>
  <c r="BP11" i="3"/>
  <c r="BO11" i="3"/>
  <c r="BN11" i="3" s="1"/>
  <c r="BM11" i="3"/>
  <c r="BL11" i="3"/>
  <c r="BK11" i="3"/>
  <c r="BJ11" i="3"/>
  <c r="BI11" i="3" s="1"/>
  <c r="BH11" i="3"/>
  <c r="BG11" i="3"/>
  <c r="BF11" i="3"/>
  <c r="BD11" i="3"/>
  <c r="BC11" i="3"/>
  <c r="BB11" i="3"/>
  <c r="BA11" i="3"/>
  <c r="AW11" i="3"/>
  <c r="AW14" i="3" s="1"/>
  <c r="AL11" i="3"/>
  <c r="AL21" i="3" s="1"/>
  <c r="Z51" i="15"/>
  <c r="W51" i="15"/>
  <c r="X51" i="15" s="1"/>
  <c r="R51" i="15"/>
  <c r="Q51" i="15"/>
  <c r="L51" i="15"/>
  <c r="K51" i="15"/>
  <c r="K58" i="15" s="1"/>
  <c r="K59" i="15" s="1"/>
  <c r="F51" i="15"/>
  <c r="Z50" i="15"/>
  <c r="W50" i="15"/>
  <c r="U50" i="15"/>
  <c r="T50" i="15"/>
  <c r="S50" i="15"/>
  <c r="P50" i="15"/>
  <c r="O50" i="15"/>
  <c r="N50" i="15"/>
  <c r="M50" i="15"/>
  <c r="J50" i="15"/>
  <c r="I50" i="15"/>
  <c r="H50" i="15"/>
  <c r="G50" i="15"/>
  <c r="E50" i="15"/>
  <c r="D50" i="15"/>
  <c r="C50" i="15"/>
  <c r="B50" i="15"/>
  <c r="Z49" i="15"/>
  <c r="W49" i="15"/>
  <c r="U49" i="15"/>
  <c r="T49" i="15"/>
  <c r="S49" i="15"/>
  <c r="P49" i="15"/>
  <c r="O49" i="15"/>
  <c r="N49" i="15"/>
  <c r="M49" i="15"/>
  <c r="J49" i="15"/>
  <c r="I49" i="15"/>
  <c r="H49" i="15"/>
  <c r="G49" i="15"/>
  <c r="E49" i="15"/>
  <c r="D49" i="15"/>
  <c r="C49" i="15"/>
  <c r="B49" i="15"/>
  <c r="Z36" i="15"/>
  <c r="W36" i="15"/>
  <c r="X36" i="15" s="1"/>
  <c r="R36" i="15"/>
  <c r="Q36" i="15"/>
  <c r="L36" i="15"/>
  <c r="K36" i="15"/>
  <c r="F36" i="15"/>
  <c r="Z35" i="15"/>
  <c r="W35" i="15"/>
  <c r="U35" i="15"/>
  <c r="T35" i="15"/>
  <c r="S35" i="15"/>
  <c r="P35" i="15"/>
  <c r="O35" i="15"/>
  <c r="N35" i="15"/>
  <c r="M35" i="15"/>
  <c r="J35" i="15"/>
  <c r="I35" i="15"/>
  <c r="H35" i="15"/>
  <c r="G35" i="15"/>
  <c r="E35" i="15"/>
  <c r="D35" i="15"/>
  <c r="C35" i="15"/>
  <c r="B35" i="15"/>
  <c r="Z34" i="15"/>
  <c r="W34" i="15"/>
  <c r="U34" i="15"/>
  <c r="T34" i="15"/>
  <c r="S34" i="15"/>
  <c r="P34" i="15"/>
  <c r="O34" i="15"/>
  <c r="N34" i="15"/>
  <c r="M34" i="15"/>
  <c r="J34" i="15"/>
  <c r="I34" i="15"/>
  <c r="H34" i="15"/>
  <c r="G34" i="15"/>
  <c r="E34" i="15"/>
  <c r="D34" i="15"/>
  <c r="C34" i="15"/>
  <c r="B34" i="15"/>
  <c r="Z21" i="15"/>
  <c r="W21" i="15"/>
  <c r="U21" i="15"/>
  <c r="V21" i="15" s="1"/>
  <c r="R21" i="15"/>
  <c r="Q21" i="15"/>
  <c r="L21" i="15"/>
  <c r="K21" i="15"/>
  <c r="F21" i="15"/>
  <c r="Z20" i="15"/>
  <c r="W20" i="15"/>
  <c r="U20" i="15"/>
  <c r="T20" i="15"/>
  <c r="S20" i="15"/>
  <c r="P20" i="15"/>
  <c r="O20" i="15"/>
  <c r="N20" i="15"/>
  <c r="M20" i="15"/>
  <c r="J20" i="15"/>
  <c r="I20" i="15"/>
  <c r="H20" i="15"/>
  <c r="G20" i="15"/>
  <c r="E20" i="15"/>
  <c r="D20" i="15"/>
  <c r="C20" i="15"/>
  <c r="B20" i="15"/>
  <c r="Z19" i="15"/>
  <c r="W19" i="15"/>
  <c r="U19" i="15"/>
  <c r="T19" i="15"/>
  <c r="S19" i="15"/>
  <c r="P19" i="15"/>
  <c r="O19" i="15"/>
  <c r="N19" i="15"/>
  <c r="M19" i="15"/>
  <c r="J19" i="15"/>
  <c r="I19" i="15"/>
  <c r="H19" i="15"/>
  <c r="G19" i="15"/>
  <c r="E19" i="15"/>
  <c r="D19" i="15"/>
  <c r="C19" i="15"/>
  <c r="B19" i="15"/>
  <c r="Y43" i="15"/>
  <c r="X43" i="15"/>
  <c r="R43" i="15"/>
  <c r="Q43" i="15"/>
  <c r="L43" i="15"/>
  <c r="K43" i="15"/>
  <c r="F43" i="15"/>
  <c r="Z42" i="15"/>
  <c r="W42" i="15"/>
  <c r="U42" i="15"/>
  <c r="T42" i="15"/>
  <c r="S42" i="15"/>
  <c r="P42" i="15"/>
  <c r="O42" i="15"/>
  <c r="N42" i="15"/>
  <c r="M42" i="15"/>
  <c r="J42" i="15"/>
  <c r="I42" i="15"/>
  <c r="H42" i="15"/>
  <c r="G42" i="15"/>
  <c r="E42" i="15"/>
  <c r="D42" i="15"/>
  <c r="C42" i="15"/>
  <c r="B42" i="15"/>
  <c r="Y28" i="15"/>
  <c r="X28" i="15"/>
  <c r="R28" i="15"/>
  <c r="Q28" i="15"/>
  <c r="L28" i="15"/>
  <c r="K28" i="15"/>
  <c r="F28" i="15"/>
  <c r="Z27" i="15"/>
  <c r="W27" i="15"/>
  <c r="U27" i="15"/>
  <c r="T27" i="15"/>
  <c r="S27" i="15"/>
  <c r="P27" i="15"/>
  <c r="O27" i="15"/>
  <c r="N27" i="15"/>
  <c r="M27" i="15"/>
  <c r="J27" i="15"/>
  <c r="I27" i="15"/>
  <c r="H27" i="15"/>
  <c r="G27" i="15"/>
  <c r="E27" i="15"/>
  <c r="D27" i="15"/>
  <c r="C27" i="15"/>
  <c r="B27" i="15"/>
  <c r="X13" i="15"/>
  <c r="R13" i="15"/>
  <c r="Q13" i="15"/>
  <c r="L13" i="15"/>
  <c r="K13" i="15"/>
  <c r="F13" i="15"/>
  <c r="Z12" i="15"/>
  <c r="W12" i="15"/>
  <c r="U12" i="15"/>
  <c r="T12" i="15"/>
  <c r="S12" i="15"/>
  <c r="P12" i="15"/>
  <c r="O12" i="15"/>
  <c r="N12" i="15"/>
  <c r="M12" i="15"/>
  <c r="J12" i="15"/>
  <c r="I12" i="15"/>
  <c r="H12" i="15"/>
  <c r="G12" i="15"/>
  <c r="E12" i="15"/>
  <c r="D12" i="15"/>
  <c r="C12" i="15"/>
  <c r="B12" i="15"/>
  <c r="D67" i="14"/>
  <c r="E65" i="14"/>
  <c r="D65" i="14"/>
  <c r="C65" i="14"/>
  <c r="B65" i="14"/>
  <c r="D56" i="14"/>
  <c r="D61" i="14" s="1"/>
  <c r="E53" i="14"/>
  <c r="E67" i="14" s="1"/>
  <c r="C53" i="14"/>
  <c r="C67" i="14" s="1"/>
  <c r="B53" i="14"/>
  <c r="B56" i="14" s="1"/>
  <c r="B61" i="14" s="1"/>
  <c r="E51" i="14"/>
  <c r="D51" i="14"/>
  <c r="F50" i="14"/>
  <c r="F51" i="14" s="1"/>
  <c r="E42" i="14"/>
  <c r="D42" i="14"/>
  <c r="C42" i="14"/>
  <c r="B42" i="14"/>
  <c r="B45" i="14" s="1"/>
  <c r="B48" i="14" s="1"/>
  <c r="E37" i="14"/>
  <c r="F36" i="14"/>
  <c r="F37" i="14" s="1"/>
  <c r="D34" i="14"/>
  <c r="F33" i="14"/>
  <c r="E31" i="14"/>
  <c r="D31" i="14"/>
  <c r="E20" i="14"/>
  <c r="D20" i="14"/>
  <c r="F19" i="14"/>
  <c r="E17" i="14"/>
  <c r="D17" i="14"/>
  <c r="F16" i="14"/>
  <c r="E14" i="14"/>
  <c r="D14" i="14"/>
  <c r="F13" i="14"/>
  <c r="E10" i="14"/>
  <c r="D10" i="14"/>
  <c r="F9" i="14"/>
  <c r="D70" i="13"/>
  <c r="C70" i="13"/>
  <c r="B70" i="13"/>
  <c r="D58" i="13"/>
  <c r="D72" i="13" s="1"/>
  <c r="C58" i="13"/>
  <c r="C61" i="13" s="1"/>
  <c r="B58" i="13"/>
  <c r="B61" i="13" s="1"/>
  <c r="B66" i="13" s="1"/>
  <c r="D56" i="13"/>
  <c r="C56" i="13"/>
  <c r="E55" i="13"/>
  <c r="E26" i="15"/>
  <c r="D44" i="13"/>
  <c r="C44" i="13"/>
  <c r="B44" i="13"/>
  <c r="D42" i="13"/>
  <c r="C42" i="13"/>
  <c r="E41" i="13"/>
  <c r="D39" i="13"/>
  <c r="C39" i="13"/>
  <c r="E38" i="13"/>
  <c r="E39" i="13" s="1"/>
  <c r="D32" i="13"/>
  <c r="C32" i="13"/>
  <c r="E31" i="13"/>
  <c r="E32" i="13" s="1"/>
  <c r="D29" i="13"/>
  <c r="C29" i="13"/>
  <c r="E28" i="13"/>
  <c r="D25" i="13"/>
  <c r="C25" i="13"/>
  <c r="B25" i="13"/>
  <c r="D9" i="13"/>
  <c r="C9" i="13"/>
  <c r="E8" i="13"/>
  <c r="CN23" i="23"/>
  <c r="DH21" i="23"/>
  <c r="CZ21" i="23"/>
  <c r="CR21" i="23"/>
  <c r="CJ21" i="23"/>
  <c r="CB21" i="23"/>
  <c r="DG18" i="23"/>
  <c r="DG23" i="23" s="1"/>
  <c r="DF18" i="23"/>
  <c r="DF23" i="23" s="1"/>
  <c r="DE18" i="23"/>
  <c r="DE23" i="23" s="1"/>
  <c r="DD18" i="23"/>
  <c r="DD23" i="23" s="1"/>
  <c r="DC18" i="23"/>
  <c r="DC23" i="23" s="1"/>
  <c r="DB18" i="23"/>
  <c r="DB23" i="23" s="1"/>
  <c r="CY18" i="23"/>
  <c r="CY23" i="23" s="1"/>
  <c r="CX18" i="23"/>
  <c r="CX23" i="23" s="1"/>
  <c r="CW18" i="23"/>
  <c r="CW23" i="23" s="1"/>
  <c r="CV18" i="23"/>
  <c r="CV23" i="23" s="1"/>
  <c r="CU18" i="23"/>
  <c r="CU23" i="23" s="1"/>
  <c r="CT18" i="23"/>
  <c r="CQ18" i="23"/>
  <c r="CQ23" i="23" s="1"/>
  <c r="CP18" i="23"/>
  <c r="CP23" i="23" s="1"/>
  <c r="CO18" i="23"/>
  <c r="CO23" i="23" s="1"/>
  <c r="CM18" i="23"/>
  <c r="CL18" i="23"/>
  <c r="CL23" i="23" s="1"/>
  <c r="CI18" i="23"/>
  <c r="CI23" i="23" s="1"/>
  <c r="CH18" i="23"/>
  <c r="CH23" i="23" s="1"/>
  <c r="CG18" i="23"/>
  <c r="CF18" i="23"/>
  <c r="CF23" i="23" s="1"/>
  <c r="CE18" i="23"/>
  <c r="CE23" i="23" s="1"/>
  <c r="CD18" i="23"/>
  <c r="CA18" i="23"/>
  <c r="CA23" i="23" s="1"/>
  <c r="BZ18" i="23"/>
  <c r="BZ23" i="23" s="1"/>
  <c r="BY18" i="23"/>
  <c r="BY23" i="23" s="1"/>
  <c r="BX18" i="23"/>
  <c r="BX23" i="23" s="1"/>
  <c r="DH16" i="23"/>
  <c r="CZ16" i="23"/>
  <c r="CR16" i="23"/>
  <c r="CJ16" i="23"/>
  <c r="CB16" i="23"/>
  <c r="DH14" i="23"/>
  <c r="CZ14" i="23"/>
  <c r="CR14" i="23"/>
  <c r="CJ14" i="23"/>
  <c r="CB14" i="23"/>
  <c r="DH12" i="23"/>
  <c r="CZ12" i="23"/>
  <c r="CR12" i="23"/>
  <c r="CJ12" i="23"/>
  <c r="CB12" i="23"/>
  <c r="DF10" i="23"/>
  <c r="DE10" i="23"/>
  <c r="DD10" i="23"/>
  <c r="DC10" i="23"/>
  <c r="DB10" i="23"/>
  <c r="CX10" i="23"/>
  <c r="CW10" i="23"/>
  <c r="CV10" i="23"/>
  <c r="CU10" i="23"/>
  <c r="CT10" i="23"/>
  <c r="CP10" i="23"/>
  <c r="CO10" i="23"/>
  <c r="CN10" i="23"/>
  <c r="CM10" i="23"/>
  <c r="CL10" i="23"/>
  <c r="CH10" i="23"/>
  <c r="CG10" i="23"/>
  <c r="CF10" i="23"/>
  <c r="CE10" i="23"/>
  <c r="CD10" i="23"/>
  <c r="CA10" i="23"/>
  <c r="BZ10" i="23"/>
  <c r="BY10" i="23"/>
  <c r="BX10" i="23"/>
  <c r="DG9" i="23"/>
  <c r="DG10" i="23" s="1"/>
  <c r="CY9" i="23"/>
  <c r="CZ9" i="23" s="1"/>
  <c r="CQ9" i="23"/>
  <c r="CQ10" i="23" s="1"/>
  <c r="CI9" i="23"/>
  <c r="CI10" i="23" s="1"/>
  <c r="CB9" i="23"/>
  <c r="DH8" i="23"/>
  <c r="CZ8" i="23"/>
  <c r="CR8" i="23"/>
  <c r="CJ8" i="23"/>
  <c r="CB8" i="23"/>
  <c r="CB10" i="23" s="1"/>
  <c r="BE341" i="7"/>
  <c r="AQ76" i="7"/>
  <c r="AL76" i="7"/>
  <c r="AG76" i="7"/>
  <c r="AB76" i="7"/>
  <c r="AQ66" i="7"/>
  <c r="AP66" i="7"/>
  <c r="AO66" i="7"/>
  <c r="AN66" i="7"/>
  <c r="AM66" i="7"/>
  <c r="AL66" i="7"/>
  <c r="AK66" i="7"/>
  <c r="AI66" i="7"/>
  <c r="AH66" i="7"/>
  <c r="AG66" i="7"/>
  <c r="AE66" i="7"/>
  <c r="AD66" i="7"/>
  <c r="AC66" i="7"/>
  <c r="AB66" i="7"/>
  <c r="AJ63" i="7"/>
  <c r="AJ66" i="7" s="1"/>
  <c r="AF62" i="7"/>
  <c r="AF66" i="7" s="1"/>
  <c r="AQ55" i="7"/>
  <c r="AO55" i="7"/>
  <c r="AN55" i="7"/>
  <c r="AM55" i="7"/>
  <c r="AL55" i="7"/>
  <c r="AJ55" i="7"/>
  <c r="AI55" i="7"/>
  <c r="AH55" i="7"/>
  <c r="AG55" i="7"/>
  <c r="AE55" i="7"/>
  <c r="AD55" i="7"/>
  <c r="AC55" i="7"/>
  <c r="AB55" i="7"/>
  <c r="AP54" i="7"/>
  <c r="AK54" i="7"/>
  <c r="AF54" i="7"/>
  <c r="AP53" i="7"/>
  <c r="AK53" i="7"/>
  <c r="AF53" i="7"/>
  <c r="AP52" i="7"/>
  <c r="AK52" i="7"/>
  <c r="AF52" i="7"/>
  <c r="AP49" i="7"/>
  <c r="AK49" i="7"/>
  <c r="AF49" i="7"/>
  <c r="AP48" i="7"/>
  <c r="AK48" i="7"/>
  <c r="AF48" i="7"/>
  <c r="AP47" i="7"/>
  <c r="AK47" i="7"/>
  <c r="AF47" i="7"/>
  <c r="AP46" i="7"/>
  <c r="AK46" i="7"/>
  <c r="AF46" i="7"/>
  <c r="AP45" i="7"/>
  <c r="AK45" i="7"/>
  <c r="AF45" i="7"/>
  <c r="AP44" i="7"/>
  <c r="AK44" i="7"/>
  <c r="AF44" i="7"/>
  <c r="AP43" i="7"/>
  <c r="AK43" i="7"/>
  <c r="AF43" i="7"/>
  <c r="AP42" i="7"/>
  <c r="AK42" i="7"/>
  <c r="AF42" i="7"/>
  <c r="AQ36" i="7"/>
  <c r="AP36" i="7" s="1"/>
  <c r="AO36" i="7"/>
  <c r="AN36" i="7"/>
  <c r="AM36" i="7"/>
  <c r="AL36" i="7"/>
  <c r="AJ36" i="7"/>
  <c r="AK36" i="7" s="1"/>
  <c r="AI36" i="7"/>
  <c r="AH36" i="7"/>
  <c r="AE36" i="7"/>
  <c r="AD36" i="7"/>
  <c r="AC36" i="7"/>
  <c r="AB36" i="7"/>
  <c r="Z36" i="7"/>
  <c r="Y36" i="7"/>
  <c r="X36" i="7"/>
  <c r="W36" i="7"/>
  <c r="U36" i="7"/>
  <c r="T36" i="7"/>
  <c r="S36" i="7"/>
  <c r="R36" i="7"/>
  <c r="P36" i="7"/>
  <c r="O36" i="7"/>
  <c r="N36" i="7"/>
  <c r="M36" i="7"/>
  <c r="K36" i="7"/>
  <c r="J36" i="7"/>
  <c r="I36" i="7"/>
  <c r="H36" i="7"/>
  <c r="F36" i="7"/>
  <c r="E36" i="7"/>
  <c r="D36" i="7"/>
  <c r="C36" i="7"/>
  <c r="B36" i="7"/>
  <c r="AP34" i="7"/>
  <c r="AK34" i="7"/>
  <c r="AF34" i="7"/>
  <c r="AA34" i="7"/>
  <c r="V34" i="7"/>
  <c r="AP32" i="7"/>
  <c r="AK32" i="7"/>
  <c r="AP30" i="7"/>
  <c r="AK30" i="7"/>
  <c r="AP26" i="7"/>
  <c r="AK26" i="7"/>
  <c r="AG26" i="7"/>
  <c r="AG36" i="7" s="1"/>
  <c r="AF36" i="7" s="1"/>
  <c r="AP24" i="7"/>
  <c r="AK24" i="7"/>
  <c r="AF24" i="7"/>
  <c r="AA24" i="7"/>
  <c r="V24" i="7"/>
  <c r="Q24" i="7"/>
  <c r="L24" i="7"/>
  <c r="AP22" i="7"/>
  <c r="AK22" i="7"/>
  <c r="L22" i="7"/>
  <c r="G22" i="7"/>
  <c r="G36" i="7" s="1"/>
  <c r="AP20" i="7"/>
  <c r="AK20" i="7"/>
  <c r="AP18" i="7"/>
  <c r="AK18" i="7"/>
  <c r="AF18" i="7"/>
  <c r="AA18" i="7"/>
  <c r="AA36" i="7" s="1"/>
  <c r="V18" i="7"/>
  <c r="V36" i="7" s="1"/>
  <c r="Q18" i="7"/>
  <c r="Q36" i="7" s="1"/>
  <c r="L18" i="7"/>
  <c r="L36" i="7" s="1"/>
  <c r="AP16" i="7"/>
  <c r="AK16" i="7"/>
  <c r="N49" i="20"/>
  <c r="M49" i="20"/>
  <c r="L49" i="20"/>
  <c r="K49" i="20"/>
  <c r="J49" i="20"/>
  <c r="I49" i="20"/>
  <c r="H49" i="20"/>
  <c r="G49" i="20"/>
  <c r="F49" i="20"/>
  <c r="E49" i="20"/>
  <c r="D49" i="20"/>
  <c r="C49" i="20"/>
  <c r="B49" i="20"/>
  <c r="N48" i="20"/>
  <c r="M48" i="20"/>
  <c r="L48" i="20"/>
  <c r="K48" i="20"/>
  <c r="J48" i="20"/>
  <c r="I48" i="20"/>
  <c r="H48" i="20"/>
  <c r="G48" i="20"/>
  <c r="F48" i="20"/>
  <c r="E48" i="20"/>
  <c r="D48" i="20"/>
  <c r="C48" i="20"/>
  <c r="B48" i="20"/>
  <c r="N47" i="20"/>
  <c r="M47" i="20"/>
  <c r="L47" i="20"/>
  <c r="K47" i="20"/>
  <c r="J47" i="20"/>
  <c r="I47" i="20"/>
  <c r="H47" i="20"/>
  <c r="G47" i="20"/>
  <c r="F47" i="20"/>
  <c r="E47" i="20"/>
  <c r="D47" i="20"/>
  <c r="C47" i="20"/>
  <c r="B47" i="20"/>
  <c r="K45" i="20"/>
  <c r="F45" i="20"/>
  <c r="N44" i="20"/>
  <c r="M44" i="20"/>
  <c r="L44" i="20"/>
  <c r="K44" i="20"/>
  <c r="J44" i="20"/>
  <c r="I44" i="20"/>
  <c r="H44" i="20"/>
  <c r="G44" i="20"/>
  <c r="F44" i="20"/>
  <c r="E44" i="20"/>
  <c r="D44" i="20"/>
  <c r="C44" i="20"/>
  <c r="B44" i="20"/>
  <c r="N37" i="20"/>
  <c r="N45" i="20" s="1"/>
  <c r="M37" i="20"/>
  <c r="M45" i="20" s="1"/>
  <c r="L37" i="20"/>
  <c r="L45" i="20" s="1"/>
  <c r="K37" i="20"/>
  <c r="J37" i="20"/>
  <c r="J45" i="20" s="1"/>
  <c r="I37" i="20"/>
  <c r="I45" i="20" s="1"/>
  <c r="H37" i="20"/>
  <c r="H45" i="20" s="1"/>
  <c r="G37" i="20"/>
  <c r="G45" i="20" s="1"/>
  <c r="F37" i="20"/>
  <c r="E37" i="20"/>
  <c r="E45" i="20" s="1"/>
  <c r="D37" i="20"/>
  <c r="D45" i="20" s="1"/>
  <c r="C37" i="20"/>
  <c r="C45" i="20" s="1"/>
  <c r="B37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B29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B28" i="20"/>
  <c r="N19" i="20"/>
  <c r="M19" i="20"/>
  <c r="L19" i="20"/>
  <c r="K19" i="20"/>
  <c r="J19" i="20"/>
  <c r="I19" i="20"/>
  <c r="H19" i="20"/>
  <c r="G19" i="20"/>
  <c r="F19" i="20"/>
  <c r="E19" i="20"/>
  <c r="D19" i="20"/>
  <c r="C19" i="20"/>
  <c r="B19" i="20"/>
  <c r="K62" i="15" l="1"/>
  <c r="Q61" i="15"/>
  <c r="AJ81" i="3"/>
  <c r="BC14" i="3"/>
  <c r="AP103" i="3"/>
  <c r="AZ24" i="3"/>
  <c r="AO78" i="3"/>
  <c r="K97" i="3"/>
  <c r="BM96" i="3"/>
  <c r="AY23" i="3"/>
  <c r="BS36" i="3"/>
  <c r="BC97" i="3"/>
  <c r="AX12" i="3"/>
  <c r="AW13" i="3"/>
  <c r="BN97" i="3"/>
  <c r="BC96" i="3"/>
  <c r="BP81" i="3"/>
  <c r="AO22" i="3"/>
  <c r="BF81" i="3"/>
  <c r="BL12" i="3"/>
  <c r="BA14" i="3"/>
  <c r="BI144" i="3"/>
  <c r="AQ13" i="3"/>
  <c r="AE82" i="3"/>
  <c r="BI82" i="3"/>
  <c r="BE97" i="3"/>
  <c r="BE98" i="3"/>
  <c r="BN24" i="3"/>
  <c r="BK37" i="3"/>
  <c r="BP58" i="3"/>
  <c r="BN61" i="3"/>
  <c r="AJ78" i="3"/>
  <c r="BN78" i="3"/>
  <c r="BP77" i="3"/>
  <c r="AY82" i="3"/>
  <c r="BH97" i="3"/>
  <c r="BN23" i="3"/>
  <c r="AU103" i="3"/>
  <c r="BK106" i="3"/>
  <c r="BI106" i="3"/>
  <c r="BL150" i="3"/>
  <c r="BK35" i="3"/>
  <c r="AJ77" i="3"/>
  <c r="AO102" i="3"/>
  <c r="BF143" i="3"/>
  <c r="BM150" i="3"/>
  <c r="AR23" i="3"/>
  <c r="AS24" i="3"/>
  <c r="AY24" i="3"/>
  <c r="BN36" i="3"/>
  <c r="BS69" i="3"/>
  <c r="BX69" i="3"/>
  <c r="BU68" i="3"/>
  <c r="BU70" i="3"/>
  <c r="BN68" i="3"/>
  <c r="BN69" i="3"/>
  <c r="BD96" i="3"/>
  <c r="BR96" i="3"/>
  <c r="BW97" i="3"/>
  <c r="BS101" i="3"/>
  <c r="BX102" i="3"/>
  <c r="BU103" i="3"/>
  <c r="BU101" i="3"/>
  <c r="BD102" i="3"/>
  <c r="BS103" i="3"/>
  <c r="BS108" i="3"/>
  <c r="BX107" i="3"/>
  <c r="BU106" i="3"/>
  <c r="BU108" i="3"/>
  <c r="BP108" i="3"/>
  <c r="BN150" i="3"/>
  <c r="BM148" i="3"/>
  <c r="BM12" i="3"/>
  <c r="BS78" i="3"/>
  <c r="BX78" i="3"/>
  <c r="BU77" i="3"/>
  <c r="BQ98" i="3"/>
  <c r="BU97" i="3"/>
  <c r="BR149" i="3"/>
  <c r="BW149" i="3"/>
  <c r="AR24" i="3"/>
  <c r="BO14" i="3"/>
  <c r="BA12" i="3"/>
  <c r="AX14" i="3"/>
  <c r="AN24" i="3"/>
  <c r="AT24" i="3"/>
  <c r="AR22" i="3"/>
  <c r="BA24" i="3"/>
  <c r="BS37" i="3"/>
  <c r="BW36" i="3"/>
  <c r="BN35" i="3"/>
  <c r="BN37" i="3"/>
  <c r="BK55" i="3"/>
  <c r="BN56" i="3"/>
  <c r="BP68" i="3"/>
  <c r="BD78" i="3"/>
  <c r="Z82" i="3"/>
  <c r="BD82" i="3"/>
  <c r="F81" i="3"/>
  <c r="AB81" i="3"/>
  <c r="BM97" i="3"/>
  <c r="BT97" i="3"/>
  <c r="BY98" i="3"/>
  <c r="BY97" i="3"/>
  <c r="BF103" i="3"/>
  <c r="BN106" i="3"/>
  <c r="BR148" i="3"/>
  <c r="BX13" i="3"/>
  <c r="BU14" i="3"/>
  <c r="BU12" i="3"/>
  <c r="BR98" i="3"/>
  <c r="BQ12" i="3"/>
  <c r="BU13" i="3"/>
  <c r="BB12" i="3"/>
  <c r="AU23" i="3"/>
  <c r="BR23" i="3"/>
  <c r="BW23" i="3"/>
  <c r="BN22" i="3"/>
  <c r="BP24" i="3"/>
  <c r="BX36" i="3"/>
  <c r="BU37" i="3"/>
  <c r="BU35" i="3"/>
  <c r="BS55" i="3"/>
  <c r="BX56" i="3"/>
  <c r="BU55" i="3"/>
  <c r="BI56" i="3"/>
  <c r="BS58" i="3"/>
  <c r="BU58" i="3"/>
  <c r="AY77" i="3"/>
  <c r="BA81" i="3"/>
  <c r="M96" i="3"/>
  <c r="AP102" i="3"/>
  <c r="BD101" i="3"/>
  <c r="BP150" i="3"/>
  <c r="BU149" i="3"/>
  <c r="BS81" i="3"/>
  <c r="BX82" i="3"/>
  <c r="BU81" i="3"/>
  <c r="BI102" i="3"/>
  <c r="BY13" i="3"/>
  <c r="BY14" i="3"/>
  <c r="BL106" i="3"/>
  <c r="BS107" i="3"/>
  <c r="BT150" i="3"/>
  <c r="BY150" i="3"/>
  <c r="BY149" i="3"/>
  <c r="BQ14" i="3"/>
  <c r="BV13" i="3"/>
  <c r="AM12" i="3"/>
  <c r="BF12" i="3"/>
  <c r="BS22" i="3"/>
  <c r="BX23" i="3"/>
  <c r="BU22" i="3"/>
  <c r="BU24" i="3"/>
  <c r="AY22" i="3"/>
  <c r="BD23" i="3"/>
  <c r="BI35" i="3"/>
  <c r="BP37" i="3"/>
  <c r="BS61" i="3"/>
  <c r="BU61" i="3"/>
  <c r="BK68" i="3"/>
  <c r="BI70" i="3"/>
  <c r="AO77" i="3"/>
  <c r="BS77" i="3"/>
  <c r="W81" i="3"/>
  <c r="U82" i="3"/>
  <c r="BF101" i="3"/>
  <c r="BS147" i="3"/>
  <c r="BS149" i="3" s="1"/>
  <c r="BX144" i="3"/>
  <c r="BU143" i="3"/>
  <c r="BU145" i="3"/>
  <c r="BF145" i="3"/>
  <c r="BQ150" i="3"/>
  <c r="BV149" i="3"/>
  <c r="BR150" i="3"/>
  <c r="G22" i="15"/>
  <c r="G24" i="15" s="1"/>
  <c r="O22" i="15"/>
  <c r="Y36" i="15"/>
  <c r="Y51" i="15"/>
  <c r="B22" i="15"/>
  <c r="I22" i="15"/>
  <c r="S22" i="15"/>
  <c r="B37" i="15"/>
  <c r="I37" i="15"/>
  <c r="S37" i="15"/>
  <c r="E37" i="15"/>
  <c r="Z22" i="15"/>
  <c r="AG24" i="15" s="1"/>
  <c r="R20" i="15"/>
  <c r="H22" i="15"/>
  <c r="K20" i="15"/>
  <c r="E52" i="15"/>
  <c r="D45" i="13"/>
  <c r="C66" i="14"/>
  <c r="C45" i="14"/>
  <c r="C48" i="14" s="1"/>
  <c r="D66" i="14"/>
  <c r="D45" i="14"/>
  <c r="D48" i="14" s="1"/>
  <c r="F30" i="14"/>
  <c r="F31" i="14" s="1"/>
  <c r="E66" i="14"/>
  <c r="E45" i="14"/>
  <c r="E48" i="14" s="1"/>
  <c r="C52" i="15"/>
  <c r="T52" i="15"/>
  <c r="V50" i="15"/>
  <c r="C45" i="13"/>
  <c r="E9" i="13"/>
  <c r="C47" i="13"/>
  <c r="C50" i="13" s="1"/>
  <c r="C34" i="13"/>
  <c r="C26" i="13"/>
  <c r="D47" i="13"/>
  <c r="D71" i="13" s="1"/>
  <c r="D34" i="13"/>
  <c r="B47" i="13"/>
  <c r="B34" i="13"/>
  <c r="C71" i="13"/>
  <c r="C66" i="13"/>
  <c r="C67" i="13" s="1"/>
  <c r="C62" i="13"/>
  <c r="J26" i="15"/>
  <c r="J29" i="15" s="1"/>
  <c r="J32" i="15" s="1"/>
  <c r="E25" i="13"/>
  <c r="E26" i="13" s="1"/>
  <c r="D26" i="13"/>
  <c r="B26" i="15"/>
  <c r="B29" i="15" s="1"/>
  <c r="B32" i="15" s="1"/>
  <c r="C26" i="15"/>
  <c r="C29" i="15" s="1"/>
  <c r="C32" i="15" s="1"/>
  <c r="E29" i="13"/>
  <c r="Z26" i="15"/>
  <c r="Z29" i="15" s="1"/>
  <c r="B71" i="13"/>
  <c r="B50" i="13"/>
  <c r="B53" i="13" s="1"/>
  <c r="D26" i="15"/>
  <c r="D29" i="15" s="1"/>
  <c r="P26" i="15"/>
  <c r="P29" i="15" s="1"/>
  <c r="P32" i="15" s="1"/>
  <c r="D59" i="13"/>
  <c r="D61" i="13"/>
  <c r="E58" i="13"/>
  <c r="E70" i="13"/>
  <c r="B72" i="13"/>
  <c r="C72" i="13"/>
  <c r="E56" i="13"/>
  <c r="E42" i="13"/>
  <c r="E44" i="13"/>
  <c r="E45" i="13" s="1"/>
  <c r="C59" i="13"/>
  <c r="Y34" i="15"/>
  <c r="G37" i="15"/>
  <c r="O37" i="15"/>
  <c r="O39" i="15" s="1"/>
  <c r="Z37" i="15"/>
  <c r="AG39" i="15" s="1"/>
  <c r="E29" i="15"/>
  <c r="E32" i="15" s="1"/>
  <c r="V35" i="15"/>
  <c r="J37" i="15"/>
  <c r="J39" i="15" s="1"/>
  <c r="C37" i="15"/>
  <c r="D11" i="15"/>
  <c r="D14" i="15" s="1"/>
  <c r="E11" i="15"/>
  <c r="E14" i="15" s="1"/>
  <c r="E17" i="15" s="1"/>
  <c r="D22" i="15"/>
  <c r="C11" i="15"/>
  <c r="C14" i="15" s="1"/>
  <c r="C17" i="15" s="1"/>
  <c r="X27" i="15"/>
  <c r="V27" i="15"/>
  <c r="D37" i="15"/>
  <c r="I39" i="15" s="1"/>
  <c r="V34" i="15"/>
  <c r="F35" i="15"/>
  <c r="F12" i="15"/>
  <c r="Y12" i="15"/>
  <c r="L19" i="15"/>
  <c r="E43" i="14"/>
  <c r="E54" i="14"/>
  <c r="E56" i="14"/>
  <c r="E57" i="14" s="1"/>
  <c r="F14" i="14"/>
  <c r="F65" i="14"/>
  <c r="C41" i="15"/>
  <c r="C44" i="15" s="1"/>
  <c r="C47" i="15" s="1"/>
  <c r="K42" i="15"/>
  <c r="G52" i="15"/>
  <c r="O52" i="15"/>
  <c r="Z52" i="15"/>
  <c r="F42" i="14"/>
  <c r="H41" i="15"/>
  <c r="H44" i="15" s="1"/>
  <c r="H47" i="15" s="1"/>
  <c r="O41" i="15"/>
  <c r="O44" i="15" s="1"/>
  <c r="G41" i="15"/>
  <c r="G44" i="15" s="1"/>
  <c r="F17" i="14"/>
  <c r="F53" i="14"/>
  <c r="B66" i="14"/>
  <c r="I41" i="15"/>
  <c r="I44" i="15" s="1"/>
  <c r="Z41" i="15"/>
  <c r="Z44" i="15" s="1"/>
  <c r="AG46" i="15" s="1"/>
  <c r="N41" i="15"/>
  <c r="N44" i="15" s="1"/>
  <c r="N47" i="15" s="1"/>
  <c r="F10" i="14"/>
  <c r="F20" i="14"/>
  <c r="D43" i="14"/>
  <c r="B41" i="15"/>
  <c r="B44" i="15" s="1"/>
  <c r="B47" i="15" s="1"/>
  <c r="S41" i="15"/>
  <c r="S44" i="15" s="1"/>
  <c r="D54" i="14"/>
  <c r="C56" i="14"/>
  <c r="C61" i="14" s="1"/>
  <c r="M41" i="15"/>
  <c r="M44" i="15" s="1"/>
  <c r="B67" i="14"/>
  <c r="D41" i="15"/>
  <c r="D44" i="15" s="1"/>
  <c r="E41" i="15"/>
  <c r="E44" i="15" s="1"/>
  <c r="E47" i="15" s="1"/>
  <c r="K49" i="15"/>
  <c r="B52" i="15"/>
  <c r="I52" i="15"/>
  <c r="S52" i="15"/>
  <c r="V42" i="15"/>
  <c r="M52" i="15"/>
  <c r="V49" i="15"/>
  <c r="C22" i="15"/>
  <c r="H24" i="15" s="1"/>
  <c r="T22" i="15"/>
  <c r="L20" i="15"/>
  <c r="L22" i="15" s="1"/>
  <c r="V20" i="15"/>
  <c r="E22" i="15"/>
  <c r="N22" i="15"/>
  <c r="O23" i="15" s="1"/>
  <c r="Q12" i="15"/>
  <c r="V19" i="15"/>
  <c r="F20" i="15"/>
  <c r="Y20" i="15"/>
  <c r="Q19" i="15"/>
  <c r="V12" i="15"/>
  <c r="I23" i="15"/>
  <c r="R19" i="15"/>
  <c r="K19" i="15"/>
  <c r="U22" i="15"/>
  <c r="AB24" i="15" s="1"/>
  <c r="X21" i="15"/>
  <c r="Y21" i="15"/>
  <c r="L42" i="15"/>
  <c r="Y19" i="15"/>
  <c r="R12" i="15"/>
  <c r="X20" i="15"/>
  <c r="H52" i="15"/>
  <c r="K12" i="15"/>
  <c r="F19" i="15"/>
  <c r="M22" i="15"/>
  <c r="Q20" i="15"/>
  <c r="L35" i="15"/>
  <c r="L12" i="15"/>
  <c r="F50" i="15"/>
  <c r="X12" i="15"/>
  <c r="X19" i="15"/>
  <c r="H37" i="15"/>
  <c r="P37" i="15"/>
  <c r="F42" i="15"/>
  <c r="Q42" i="15"/>
  <c r="Y42" i="15"/>
  <c r="D52" i="15"/>
  <c r="U52" i="15"/>
  <c r="X50" i="15"/>
  <c r="X65" i="15" s="1"/>
  <c r="X67" i="15" s="1"/>
  <c r="N52" i="15"/>
  <c r="X49" i="15"/>
  <c r="R42" i="15"/>
  <c r="Q50" i="15"/>
  <c r="Q65" i="15" s="1"/>
  <c r="Q67" i="15" s="1"/>
  <c r="Q49" i="15"/>
  <c r="X42" i="15"/>
  <c r="K50" i="15"/>
  <c r="K65" i="15" s="1"/>
  <c r="K67" i="15" s="1"/>
  <c r="K27" i="15"/>
  <c r="Q34" i="15"/>
  <c r="F27" i="15"/>
  <c r="K34" i="15"/>
  <c r="Q35" i="15"/>
  <c r="L34" i="15"/>
  <c r="N37" i="15"/>
  <c r="Y35" i="15"/>
  <c r="Q27" i="15"/>
  <c r="W37" i="15"/>
  <c r="AD39" i="15" s="1"/>
  <c r="J22" i="15"/>
  <c r="P22" i="15"/>
  <c r="W22" i="15"/>
  <c r="AD24" i="15" s="1"/>
  <c r="F48" i="8"/>
  <c r="F54" i="8"/>
  <c r="F57" i="8"/>
  <c r="F56" i="8"/>
  <c r="F55" i="8"/>
  <c r="F37" i="8"/>
  <c r="E58" i="8"/>
  <c r="D58" i="8"/>
  <c r="F26" i="8"/>
  <c r="C58" i="8"/>
  <c r="F53" i="8"/>
  <c r="AA54" i="15"/>
  <c r="F49" i="15"/>
  <c r="L49" i="15"/>
  <c r="R49" i="15"/>
  <c r="Y49" i="15"/>
  <c r="L50" i="15"/>
  <c r="R50" i="15"/>
  <c r="Y50" i="15"/>
  <c r="J52" i="15"/>
  <c r="P52" i="15"/>
  <c r="W52" i="15"/>
  <c r="AD54" i="15" s="1"/>
  <c r="AF55" i="7"/>
  <c r="AK55" i="7"/>
  <c r="AP55" i="7"/>
  <c r="DH9" i="23"/>
  <c r="DH10" i="23" s="1"/>
  <c r="CB18" i="23"/>
  <c r="CR9" i="23"/>
  <c r="CR10" i="23" s="1"/>
  <c r="CZ10" i="23"/>
  <c r="CZ18" i="23"/>
  <c r="CJ18" i="23"/>
  <c r="CR18" i="23"/>
  <c r="CJ9" i="23"/>
  <c r="CJ10" i="23" s="1"/>
  <c r="CB23" i="23"/>
  <c r="DH23" i="23"/>
  <c r="CD23" i="23"/>
  <c r="CJ23" i="23" s="1"/>
  <c r="DH18" i="23"/>
  <c r="CM23" i="23"/>
  <c r="CR23" i="23" s="1"/>
  <c r="CT23" i="23"/>
  <c r="CZ23" i="23" s="1"/>
  <c r="CY10" i="23"/>
  <c r="AQ23" i="3"/>
  <c r="AL23" i="3"/>
  <c r="AL22" i="3"/>
  <c r="BI97" i="3"/>
  <c r="BI98" i="3"/>
  <c r="BI96" i="3"/>
  <c r="BN13" i="3"/>
  <c r="BI14" i="3"/>
  <c r="BK12" i="3"/>
  <c r="BI12" i="3"/>
  <c r="BI13" i="3"/>
  <c r="BK14" i="3"/>
  <c r="BD14" i="3"/>
  <c r="AM24" i="3"/>
  <c r="BF96" i="3"/>
  <c r="BO97" i="3"/>
  <c r="BT149" i="3"/>
  <c r="BG12" i="3"/>
  <c r="BN12" i="3"/>
  <c r="AL13" i="3"/>
  <c r="BD13" i="3"/>
  <c r="BJ13" i="3"/>
  <c r="BP13" i="3"/>
  <c r="AM14" i="3"/>
  <c r="AS22" i="3"/>
  <c r="BA22" i="3"/>
  <c r="AM23" i="3"/>
  <c r="AS23" i="3"/>
  <c r="BE23" i="3"/>
  <c r="BR24" i="3"/>
  <c r="BP35" i="3"/>
  <c r="BR36" i="3"/>
  <c r="BI37" i="3"/>
  <c r="BD68" i="3"/>
  <c r="BS68" i="3"/>
  <c r="BI69" i="3"/>
  <c r="BD70" i="3"/>
  <c r="BP70" i="3"/>
  <c r="AQ77" i="3"/>
  <c r="BF77" i="3"/>
  <c r="AE78" i="3"/>
  <c r="BI78" i="3"/>
  <c r="P81" i="3"/>
  <c r="AE81" i="3"/>
  <c r="AT81" i="3"/>
  <c r="BI81" i="3"/>
  <c r="P82" i="3"/>
  <c r="AT82" i="3"/>
  <c r="BK95" i="3"/>
  <c r="BP97" i="3" s="1"/>
  <c r="BG96" i="3"/>
  <c r="BN96" i="3"/>
  <c r="BD97" i="3"/>
  <c r="BJ97" i="3"/>
  <c r="BG98" i="3"/>
  <c r="BM98" i="3"/>
  <c r="BN101" i="3"/>
  <c r="BP103" i="3"/>
  <c r="BF106" i="3"/>
  <c r="BN107" i="3"/>
  <c r="BK108" i="3"/>
  <c r="BD144" i="3"/>
  <c r="BS145" i="3"/>
  <c r="BL148" i="3"/>
  <c r="BP14" i="3"/>
  <c r="AX23" i="3"/>
  <c r="BD106" i="3"/>
  <c r="BD108" i="3"/>
  <c r="BR11" i="3"/>
  <c r="BW13" i="3" s="1"/>
  <c r="AL12" i="3"/>
  <c r="BH12" i="3"/>
  <c r="BP12" i="3"/>
  <c r="BK13" i="3"/>
  <c r="BQ13" i="3"/>
  <c r="BF14" i="3"/>
  <c r="BL14" i="3"/>
  <c r="AM22" i="3"/>
  <c r="AT22" i="3"/>
  <c r="AT23" i="3"/>
  <c r="AZ23" i="3"/>
  <c r="AO24" i="3"/>
  <c r="AU24" i="3"/>
  <c r="BS24" i="3"/>
  <c r="BS56" i="3"/>
  <c r="BF68" i="3"/>
  <c r="BD69" i="3"/>
  <c r="BK70" i="3"/>
  <c r="AG81" i="3"/>
  <c r="BK81" i="3"/>
  <c r="K82" i="3"/>
  <c r="AO82" i="3"/>
  <c r="BS82" i="3"/>
  <c r="BH96" i="3"/>
  <c r="BP96" i="3"/>
  <c r="U97" i="3"/>
  <c r="BQ97" i="3"/>
  <c r="BH98" i="3"/>
  <c r="BN98" i="3"/>
  <c r="BT98" i="3"/>
  <c r="BP101" i="3"/>
  <c r="BS102" i="3"/>
  <c r="BI107" i="3"/>
  <c r="BF108" i="3"/>
  <c r="BL108" i="3"/>
  <c r="BP149" i="3"/>
  <c r="BE24" i="3"/>
  <c r="BF13" i="3"/>
  <c r="BL13" i="3"/>
  <c r="BG14" i="3"/>
  <c r="BM14" i="3"/>
  <c r="AN22" i="3"/>
  <c r="AV22" i="3"/>
  <c r="AO23" i="3"/>
  <c r="BA23" i="3"/>
  <c r="BS23" i="3"/>
  <c r="AP24" i="3"/>
  <c r="AV24" i="3"/>
  <c r="BR35" i="3"/>
  <c r="AY78" i="3"/>
  <c r="K81" i="3"/>
  <c r="AO81" i="3"/>
  <c r="AJ82" i="3"/>
  <c r="BN82" i="3"/>
  <c r="BS95" i="3"/>
  <c r="P96" i="3"/>
  <c r="BQ96" i="3"/>
  <c r="P97" i="3"/>
  <c r="BL97" i="3"/>
  <c r="BR97" i="3"/>
  <c r="BO98" i="3"/>
  <c r="AU102" i="3"/>
  <c r="AZ103" i="3"/>
  <c r="BP106" i="3"/>
  <c r="BP107" i="3"/>
  <c r="BI143" i="3"/>
  <c r="BI145" i="3"/>
  <c r="BN148" i="3"/>
  <c r="BQ149" i="3"/>
  <c r="BS161" i="3"/>
  <c r="BC13" i="3"/>
  <c r="BJ14" i="3"/>
  <c r="BC12" i="3"/>
  <c r="BA13" i="3"/>
  <c r="BG13" i="3"/>
  <c r="BM13" i="3"/>
  <c r="BS13" i="3"/>
  <c r="BB14" i="3"/>
  <c r="BH14" i="3"/>
  <c r="BN14" i="3"/>
  <c r="BT14" i="3"/>
  <c r="AW22" i="3"/>
  <c r="AV23" i="3"/>
  <c r="AQ24" i="3"/>
  <c r="BS35" i="3"/>
  <c r="BR37" i="3"/>
  <c r="BS70" i="3"/>
  <c r="AE77" i="3"/>
  <c r="AT77" i="3"/>
  <c r="BI77" i="3"/>
  <c r="AT78" i="3"/>
  <c r="BD98" i="3"/>
  <c r="BJ98" i="3"/>
  <c r="BP98" i="3"/>
  <c r="BN102" i="3"/>
  <c r="BK107" i="3"/>
  <c r="BK143" i="3"/>
  <c r="BS144" i="3"/>
  <c r="BD145" i="3"/>
  <c r="BP148" i="3"/>
  <c r="BO13" i="3"/>
  <c r="BJ23" i="3"/>
  <c r="BF98" i="3"/>
  <c r="AW12" i="3"/>
  <c r="BD12" i="3"/>
  <c r="BB13" i="3"/>
  <c r="BH13" i="3"/>
  <c r="BT13" i="3"/>
  <c r="AQ22" i="3"/>
  <c r="AW23" i="3"/>
  <c r="BS143" i="3"/>
  <c r="BN144" i="3"/>
  <c r="BQ148" i="3"/>
  <c r="L27" i="15"/>
  <c r="R27" i="15"/>
  <c r="Y27" i="15"/>
  <c r="T37" i="15"/>
  <c r="AA39" i="15" s="1"/>
  <c r="X34" i="15"/>
  <c r="K35" i="15"/>
  <c r="R35" i="15"/>
  <c r="U37" i="15"/>
  <c r="F34" i="15"/>
  <c r="R34" i="15"/>
  <c r="M37" i="15"/>
  <c r="X35" i="15"/>
  <c r="J38" i="15"/>
  <c r="X69" i="15" l="1"/>
  <c r="AE69" i="15"/>
  <c r="M24" i="15"/>
  <c r="BS14" i="3"/>
  <c r="BS148" i="3"/>
  <c r="BS150" i="3"/>
  <c r="BX149" i="3"/>
  <c r="BU150" i="3"/>
  <c r="BU148" i="3"/>
  <c r="BX97" i="3"/>
  <c r="BU98" i="3"/>
  <c r="BU96" i="3"/>
  <c r="D15" i="15"/>
  <c r="K37" i="15"/>
  <c r="G39" i="15"/>
  <c r="AG54" i="15"/>
  <c r="Z32" i="15"/>
  <c r="AG31" i="15"/>
  <c r="E53" i="15"/>
  <c r="H54" i="15"/>
  <c r="R37" i="15"/>
  <c r="R22" i="15"/>
  <c r="T23" i="15" s="1"/>
  <c r="Z39" i="15"/>
  <c r="M54" i="15"/>
  <c r="E23" i="15"/>
  <c r="I24" i="15"/>
  <c r="D23" i="15"/>
  <c r="E61" i="14"/>
  <c r="E62" i="14" s="1"/>
  <c r="D48" i="13"/>
  <c r="C48" i="13"/>
  <c r="E47" i="13"/>
  <c r="E71" i="13" s="1"/>
  <c r="O54" i="15"/>
  <c r="F45" i="14"/>
  <c r="F48" i="14" s="1"/>
  <c r="N54" i="15"/>
  <c r="I53" i="15"/>
  <c r="O53" i="15"/>
  <c r="D50" i="13"/>
  <c r="I38" i="15"/>
  <c r="L37" i="15"/>
  <c r="L38" i="15" s="1"/>
  <c r="D38" i="15"/>
  <c r="E34" i="13"/>
  <c r="N26" i="15"/>
  <c r="N29" i="15" s="1"/>
  <c r="O26" i="15"/>
  <c r="H26" i="15"/>
  <c r="H29" i="15" s="1"/>
  <c r="H32" i="15" s="1"/>
  <c r="S26" i="15"/>
  <c r="M39" i="15"/>
  <c r="E61" i="13"/>
  <c r="W26" i="15"/>
  <c r="W29" i="15" s="1"/>
  <c r="W31" i="15" s="1"/>
  <c r="M26" i="15"/>
  <c r="C53" i="13"/>
  <c r="C51" i="13"/>
  <c r="E72" i="13"/>
  <c r="E59" i="13"/>
  <c r="G26" i="15"/>
  <c r="N39" i="15"/>
  <c r="D66" i="13"/>
  <c r="D62" i="13"/>
  <c r="I26" i="15"/>
  <c r="S39" i="15"/>
  <c r="H39" i="15"/>
  <c r="T26" i="15"/>
  <c r="T29" i="15" s="1"/>
  <c r="E48" i="13"/>
  <c r="E38" i="15"/>
  <c r="J31" i="15"/>
  <c r="P31" i="15"/>
  <c r="E30" i="15"/>
  <c r="D32" i="15"/>
  <c r="Q37" i="15"/>
  <c r="Q39" i="15" s="1"/>
  <c r="F37" i="15"/>
  <c r="F38" i="15" s="1"/>
  <c r="D30" i="15"/>
  <c r="O38" i="15"/>
  <c r="U23" i="15"/>
  <c r="V37" i="15"/>
  <c r="AC39" i="15" s="1"/>
  <c r="U53" i="15"/>
  <c r="H46" i="15"/>
  <c r="T54" i="15"/>
  <c r="G54" i="15"/>
  <c r="U54" i="15"/>
  <c r="N46" i="15"/>
  <c r="I54" i="15"/>
  <c r="Y52" i="15"/>
  <c r="Z54" i="15"/>
  <c r="F52" i="15"/>
  <c r="F53" i="15" s="1"/>
  <c r="D45" i="15"/>
  <c r="E45" i="15"/>
  <c r="D47" i="15"/>
  <c r="F41" i="15"/>
  <c r="T41" i="15"/>
  <c r="T44" i="15" s="1"/>
  <c r="D57" i="14"/>
  <c r="W41" i="15"/>
  <c r="F67" i="14"/>
  <c r="F54" i="14"/>
  <c r="U41" i="15"/>
  <c r="J41" i="15"/>
  <c r="F61" i="14"/>
  <c r="F62" i="14" s="1"/>
  <c r="P41" i="15"/>
  <c r="F66" i="14"/>
  <c r="F43" i="14"/>
  <c r="F56" i="14"/>
  <c r="S54" i="15"/>
  <c r="AB54" i="15"/>
  <c r="V52" i="15"/>
  <c r="AC54" i="15" s="1"/>
  <c r="N23" i="15"/>
  <c r="F22" i="15"/>
  <c r="D17" i="15"/>
  <c r="V22" i="15"/>
  <c r="AC24" i="15" s="1"/>
  <c r="E15" i="15"/>
  <c r="U26" i="15"/>
  <c r="U39" i="15"/>
  <c r="AB39" i="15"/>
  <c r="T39" i="15"/>
  <c r="Y37" i="15"/>
  <c r="U38" i="15"/>
  <c r="W38" i="15"/>
  <c r="X37" i="15"/>
  <c r="AE39" i="15" s="1"/>
  <c r="W23" i="15"/>
  <c r="X22" i="15"/>
  <c r="AE24" i="15" s="1"/>
  <c r="J23" i="15"/>
  <c r="J24" i="15"/>
  <c r="K22" i="15"/>
  <c r="Q22" i="15"/>
  <c r="P23" i="15"/>
  <c r="F58" i="8"/>
  <c r="W53" i="15"/>
  <c r="W54" i="15"/>
  <c r="X52" i="15"/>
  <c r="AE54" i="15" s="1"/>
  <c r="M47" i="15"/>
  <c r="M46" i="15"/>
  <c r="S47" i="15"/>
  <c r="S46" i="15"/>
  <c r="P54" i="15"/>
  <c r="Q52" i="15"/>
  <c r="P53" i="15"/>
  <c r="G46" i="15"/>
  <c r="G47" i="15"/>
  <c r="F44" i="15"/>
  <c r="O45" i="15"/>
  <c r="O47" i="15"/>
  <c r="O46" i="15"/>
  <c r="J54" i="15"/>
  <c r="J53" i="15"/>
  <c r="K52" i="15"/>
  <c r="L52" i="15"/>
  <c r="I46" i="15"/>
  <c r="I47" i="15"/>
  <c r="I45" i="15"/>
  <c r="R52" i="15"/>
  <c r="Z47" i="15"/>
  <c r="Z46" i="15"/>
  <c r="BS96" i="3"/>
  <c r="BS97" i="3"/>
  <c r="BS98" i="3"/>
  <c r="BK98" i="3"/>
  <c r="BK96" i="3"/>
  <c r="BK97" i="3"/>
  <c r="BL98" i="3"/>
  <c r="BL96" i="3"/>
  <c r="BR12" i="3"/>
  <c r="BR13" i="3"/>
  <c r="BR14" i="3"/>
  <c r="BS12" i="3"/>
  <c r="T38" i="15"/>
  <c r="H31" i="15" l="1"/>
  <c r="R39" i="15"/>
  <c r="AF24" i="15"/>
  <c r="Y53" i="15"/>
  <c r="AA38" i="15"/>
  <c r="AF39" i="15"/>
  <c r="N38" i="15"/>
  <c r="T31" i="15"/>
  <c r="D51" i="13"/>
  <c r="D53" i="13"/>
  <c r="Y54" i="15"/>
  <c r="E50" i="13"/>
  <c r="M29" i="15"/>
  <c r="L26" i="15"/>
  <c r="AD31" i="15"/>
  <c r="W32" i="15"/>
  <c r="S29" i="15"/>
  <c r="R26" i="15"/>
  <c r="K26" i="15"/>
  <c r="I29" i="15"/>
  <c r="D67" i="13"/>
  <c r="AA31" i="15"/>
  <c r="T32" i="15"/>
  <c r="E66" i="13"/>
  <c r="E53" i="13"/>
  <c r="E62" i="13"/>
  <c r="G29" i="15"/>
  <c r="F26" i="15"/>
  <c r="O29" i="15"/>
  <c r="Q26" i="15"/>
  <c r="N32" i="15"/>
  <c r="N31" i="15"/>
  <c r="Y39" i="15"/>
  <c r="H38" i="15"/>
  <c r="L39" i="15"/>
  <c r="P11" i="15"/>
  <c r="I11" i="15"/>
  <c r="I14" i="15" s="1"/>
  <c r="U11" i="15"/>
  <c r="W11" i="15"/>
  <c r="Z11" i="15"/>
  <c r="G11" i="15"/>
  <c r="N11" i="15"/>
  <c r="N14" i="15" s="1"/>
  <c r="B11" i="15"/>
  <c r="B14" i="15" s="1"/>
  <c r="B17" i="15" s="1"/>
  <c r="J11" i="15"/>
  <c r="M11" i="15"/>
  <c r="H11" i="15"/>
  <c r="H14" i="15" s="1"/>
  <c r="T11" i="15"/>
  <c r="T14" i="15" s="1"/>
  <c r="S11" i="15"/>
  <c r="O11" i="15"/>
  <c r="O14" i="15" s="1"/>
  <c r="X39" i="15"/>
  <c r="H53" i="15"/>
  <c r="AA46" i="15"/>
  <c r="T46" i="15"/>
  <c r="T47" i="15"/>
  <c r="Y41" i="15"/>
  <c r="W44" i="15"/>
  <c r="AD46" i="15" s="1"/>
  <c r="X41" i="15"/>
  <c r="J44" i="15"/>
  <c r="L41" i="15"/>
  <c r="K41" i="15"/>
  <c r="P44" i="15"/>
  <c r="Q41" i="15"/>
  <c r="R41" i="15"/>
  <c r="F57" i="14"/>
  <c r="V41" i="15"/>
  <c r="U44" i="15"/>
  <c r="F23" i="15"/>
  <c r="H23" i="15"/>
  <c r="V26" i="15"/>
  <c r="X26" i="15"/>
  <c r="Y26" i="15"/>
  <c r="U29" i="15"/>
  <c r="AA23" i="15"/>
  <c r="Y24" i="15"/>
  <c r="X54" i="15"/>
  <c r="L54" i="15"/>
  <c r="L53" i="15"/>
  <c r="N53" i="15"/>
  <c r="F45" i="15"/>
  <c r="F47" i="15"/>
  <c r="H45" i="15"/>
  <c r="R54" i="15"/>
  <c r="R53" i="15"/>
  <c r="T53" i="15"/>
  <c r="Q54" i="15"/>
  <c r="J50" i="20"/>
  <c r="E51" i="13" l="1"/>
  <c r="K29" i="15"/>
  <c r="K32" i="15" s="1"/>
  <c r="I31" i="15"/>
  <c r="I30" i="15"/>
  <c r="J30" i="15"/>
  <c r="I32" i="15"/>
  <c r="R29" i="15"/>
  <c r="S32" i="15"/>
  <c r="Z31" i="15"/>
  <c r="S31" i="15"/>
  <c r="G32" i="15"/>
  <c r="G31" i="15"/>
  <c r="F29" i="15"/>
  <c r="E67" i="13"/>
  <c r="O30" i="15"/>
  <c r="O32" i="15"/>
  <c r="P30" i="15"/>
  <c r="Q29" i="15"/>
  <c r="O31" i="15"/>
  <c r="M31" i="15"/>
  <c r="M32" i="15"/>
  <c r="L29" i="15"/>
  <c r="S14" i="15"/>
  <c r="R11" i="15"/>
  <c r="R14" i="15" s="1"/>
  <c r="H17" i="15"/>
  <c r="H16" i="15"/>
  <c r="Z14" i="15"/>
  <c r="AG16" i="15" s="1"/>
  <c r="Y11" i="15"/>
  <c r="Y14" i="15" s="1"/>
  <c r="AF16" i="15" s="1"/>
  <c r="O17" i="15"/>
  <c r="O16" i="15"/>
  <c r="O15" i="15"/>
  <c r="M14" i="15"/>
  <c r="L11" i="15"/>
  <c r="L14" i="15" s="1"/>
  <c r="F11" i="15"/>
  <c r="F14" i="15" s="1"/>
  <c r="G14" i="15"/>
  <c r="W14" i="15"/>
  <c r="X11" i="15"/>
  <c r="AA16" i="15"/>
  <c r="T17" i="15"/>
  <c r="T16" i="15"/>
  <c r="N17" i="15"/>
  <c r="N16" i="15"/>
  <c r="V11" i="15"/>
  <c r="U14" i="15"/>
  <c r="I17" i="15"/>
  <c r="I15" i="15"/>
  <c r="I16" i="15"/>
  <c r="P14" i="15"/>
  <c r="Q11" i="15"/>
  <c r="J14" i="15"/>
  <c r="K11" i="15"/>
  <c r="P46" i="15"/>
  <c r="P47" i="15"/>
  <c r="P45" i="15"/>
  <c r="R44" i="15"/>
  <c r="Q44" i="15"/>
  <c r="AB46" i="15"/>
  <c r="V44" i="15"/>
  <c r="U47" i="15"/>
  <c r="U46" i="15"/>
  <c r="U45" i="15"/>
  <c r="J47" i="15"/>
  <c r="J46" i="15"/>
  <c r="J45" i="15"/>
  <c r="K44" i="15"/>
  <c r="K47" i="15" s="1"/>
  <c r="L44" i="15"/>
  <c r="X44" i="15"/>
  <c r="AE46" i="15" s="1"/>
  <c r="W45" i="15"/>
  <c r="Y44" i="15"/>
  <c r="AF46" i="15" s="1"/>
  <c r="W46" i="15"/>
  <c r="W47" i="15"/>
  <c r="AB31" i="15"/>
  <c r="V29" i="15"/>
  <c r="W30" i="15"/>
  <c r="U30" i="15"/>
  <c r="Y29" i="15"/>
  <c r="AF31" i="15" s="1"/>
  <c r="X29" i="15"/>
  <c r="AE31" i="15" s="1"/>
  <c r="U32" i="15"/>
  <c r="U31" i="15"/>
  <c r="N50" i="20"/>
  <c r="Q50" i="20" l="1"/>
  <c r="H30" i="15"/>
  <c r="F30" i="15"/>
  <c r="F32" i="15"/>
  <c r="R30" i="15"/>
  <c r="T30" i="15"/>
  <c r="R32" i="15"/>
  <c r="R31" i="15"/>
  <c r="L32" i="15"/>
  <c r="L31" i="15"/>
  <c r="N30" i="15"/>
  <c r="L30" i="15"/>
  <c r="Q32" i="15"/>
  <c r="Q31" i="15"/>
  <c r="J17" i="15"/>
  <c r="J15" i="15"/>
  <c r="J16" i="15"/>
  <c r="K14" i="15"/>
  <c r="K17" i="15" s="1"/>
  <c r="W16" i="15"/>
  <c r="P16" i="15"/>
  <c r="P15" i="15"/>
  <c r="Q14" i="15"/>
  <c r="P17" i="15"/>
  <c r="F17" i="15"/>
  <c r="F15" i="15"/>
  <c r="M16" i="15"/>
  <c r="M17" i="15"/>
  <c r="Y17" i="15"/>
  <c r="AA15" i="15"/>
  <c r="Y16" i="15"/>
  <c r="Y15" i="15"/>
  <c r="X14" i="15"/>
  <c r="W17" i="15"/>
  <c r="W15" i="15"/>
  <c r="AD16" i="15"/>
  <c r="Z16" i="15"/>
  <c r="Z17" i="15"/>
  <c r="T15" i="15"/>
  <c r="R17" i="15"/>
  <c r="R15" i="15"/>
  <c r="R16" i="15"/>
  <c r="U15" i="15"/>
  <c r="AB16" i="15"/>
  <c r="U17" i="15"/>
  <c r="U16" i="15"/>
  <c r="V14" i="15"/>
  <c r="G16" i="15"/>
  <c r="G17" i="15"/>
  <c r="N15" i="15"/>
  <c r="L17" i="15"/>
  <c r="L15" i="15"/>
  <c r="L16" i="15"/>
  <c r="H15" i="15"/>
  <c r="S17" i="15"/>
  <c r="S16" i="15"/>
  <c r="AA45" i="15"/>
  <c r="Y45" i="15"/>
  <c r="Y47" i="15"/>
  <c r="Y46" i="15"/>
  <c r="Q47" i="15"/>
  <c r="Q46" i="15"/>
  <c r="V47" i="15"/>
  <c r="AC46" i="15"/>
  <c r="X47" i="15"/>
  <c r="X46" i="15"/>
  <c r="L47" i="15"/>
  <c r="L45" i="15"/>
  <c r="N45" i="15"/>
  <c r="L46" i="15"/>
  <c r="T45" i="15"/>
  <c r="R47" i="15"/>
  <c r="R46" i="15"/>
  <c r="R45" i="15"/>
  <c r="O50" i="20"/>
  <c r="P50" i="20"/>
  <c r="X31" i="15"/>
  <c r="X32" i="15"/>
  <c r="AA30" i="15"/>
  <c r="Y30" i="15"/>
  <c r="Y32" i="15"/>
  <c r="Y31" i="15"/>
  <c r="V32" i="15"/>
  <c r="AC31" i="15"/>
  <c r="L50" i="20"/>
  <c r="K50" i="20"/>
  <c r="M50" i="20"/>
  <c r="AE16" i="15" l="1"/>
  <c r="X17" i="15"/>
  <c r="X16" i="15"/>
  <c r="AC16" i="15"/>
  <c r="V17" i="15"/>
  <c r="Q16" i="15"/>
  <c r="Q17" i="15"/>
</calcChain>
</file>

<file path=xl/sharedStrings.xml><?xml version="1.0" encoding="utf-8"?>
<sst xmlns="http://schemas.openxmlformats.org/spreadsheetml/2006/main" count="3723" uniqueCount="479">
  <si>
    <t>Q2</t>
  </si>
  <si>
    <t>Q3</t>
  </si>
  <si>
    <t>Q4</t>
  </si>
  <si>
    <t>Pelephone</t>
  </si>
  <si>
    <t>Bezeq The Israel Telecommunication Corp. Limited</t>
  </si>
  <si>
    <t>FY</t>
  </si>
  <si>
    <t xml:space="preserve">Q1 </t>
  </si>
  <si>
    <t>QoQ Change</t>
  </si>
  <si>
    <t>YoY Change</t>
  </si>
  <si>
    <t>EBITDA</t>
  </si>
  <si>
    <t>EBITDA margin</t>
  </si>
  <si>
    <t>Depreciation &amp; amortization</t>
  </si>
  <si>
    <t>Operating cash flow</t>
  </si>
  <si>
    <t>Free cash flow</t>
  </si>
  <si>
    <t>Net debt</t>
  </si>
  <si>
    <t>Bezeq International</t>
  </si>
  <si>
    <t>Revenues</t>
  </si>
  <si>
    <t xml:space="preserve">Number of employees </t>
  </si>
  <si>
    <t>Capex/Sales</t>
  </si>
  <si>
    <t>Ratios</t>
  </si>
  <si>
    <t>yes</t>
  </si>
  <si>
    <t xml:space="preserve">Bezeq Investor Relations </t>
  </si>
  <si>
    <t>For further information:</t>
  </si>
  <si>
    <t>Key Cash Flow Metrics</t>
  </si>
  <si>
    <t>Key Performance Indicators</t>
  </si>
  <si>
    <t>Index of contents</t>
  </si>
  <si>
    <t>Key Income Statement Metrics</t>
  </si>
  <si>
    <t>Shares Outstanding - Diluted</t>
  </si>
  <si>
    <t>ARPU</t>
  </si>
  <si>
    <t>=</t>
  </si>
  <si>
    <t>Net margin</t>
  </si>
  <si>
    <t>Glossary</t>
  </si>
  <si>
    <t>ir@bezeq.co.il</t>
  </si>
  <si>
    <t>N/M</t>
  </si>
  <si>
    <t>N/A</t>
  </si>
  <si>
    <t xml:space="preserve">Ratios </t>
  </si>
  <si>
    <t xml:space="preserve">Total incoming minutes (in millions) </t>
  </si>
  <si>
    <t xml:space="preserve">N/A </t>
  </si>
  <si>
    <t xml:space="preserve">GLOSSARY </t>
  </si>
  <si>
    <t>Bezeq Fixed-Line</t>
  </si>
  <si>
    <t xml:space="preserve">Q2 </t>
  </si>
  <si>
    <t>Net capital expenditures</t>
  </si>
  <si>
    <t>Average revenue per user</t>
  </si>
  <si>
    <t>Not available</t>
  </si>
  <si>
    <t>Not meaningful</t>
  </si>
  <si>
    <t>Total Revenues</t>
  </si>
  <si>
    <t>Service Revenues</t>
  </si>
  <si>
    <t>Equipment Revenues</t>
  </si>
  <si>
    <t xml:space="preserve">Operating cash flow </t>
  </si>
  <si>
    <t>Average broadband speed per subscriber (end of period, Mbps)</t>
  </si>
  <si>
    <t>ARPL</t>
  </si>
  <si>
    <t>Average revenue per line</t>
  </si>
  <si>
    <t>Purchase of property, plant &amp; equipment (PPE), plus investments in intangible assets, less proceeds from the sale of PPE</t>
  </si>
  <si>
    <t xml:space="preserve">ARPU (in NIS) </t>
  </si>
  <si>
    <t xml:space="preserve">Key Income Statement Metrics </t>
  </si>
  <si>
    <t xml:space="preserve">Key Cash Flow Metrics </t>
  </si>
  <si>
    <t>Total outgoing minutes (in millions)</t>
  </si>
  <si>
    <t>Salaries</t>
  </si>
  <si>
    <t>Key Income Statement Metrics (Revenues)</t>
  </si>
  <si>
    <t>Operating &amp; general expenses</t>
  </si>
  <si>
    <t>Interconnect &amp; payments to telecom operators</t>
  </si>
  <si>
    <t>Terminal equipment &amp; materials</t>
  </si>
  <si>
    <t>Maintenance of buildings and sites</t>
  </si>
  <si>
    <t>Services and maintenance by sub-contractors</t>
  </si>
  <si>
    <t xml:space="preserve">Vehicle maintenance </t>
  </si>
  <si>
    <t>Finance expenses (income), net</t>
  </si>
  <si>
    <t>Q1</t>
  </si>
  <si>
    <t xml:space="preserve">Salaries </t>
  </si>
  <si>
    <t>Vehicle maintenance</t>
  </si>
  <si>
    <t>Marketing &amp; general</t>
  </si>
  <si>
    <t>Other operating expenses (income)</t>
  </si>
  <si>
    <t>Dividend History</t>
  </si>
  <si>
    <t>April 16, 2006</t>
  </si>
  <si>
    <t>Dividend per share (NIS)</t>
  </si>
  <si>
    <t>October 30, 2006</t>
  </si>
  <si>
    <t>January 9, 2007</t>
  </si>
  <si>
    <t>February 26, 2007</t>
  </si>
  <si>
    <t>October 15, 2007</t>
  </si>
  <si>
    <t>April 28, 2008</t>
  </si>
  <si>
    <t>October 29, 2008</t>
  </si>
  <si>
    <t>May 24, 2009</t>
  </si>
  <si>
    <t>October 5, 2009</t>
  </si>
  <si>
    <t>May 3, 2010</t>
  </si>
  <si>
    <t>October 7, 2010</t>
  </si>
  <si>
    <t>May 19, 2011</t>
  </si>
  <si>
    <t>October 5, 2011</t>
  </si>
  <si>
    <t>May 21, 2012</t>
  </si>
  <si>
    <t>October 10, 2012</t>
  </si>
  <si>
    <t>May 13, 2013</t>
  </si>
  <si>
    <t>September 15, 2013</t>
  </si>
  <si>
    <t>Bezeq Group Dividends</t>
  </si>
  <si>
    <t>Dividend Distribution date</t>
  </si>
  <si>
    <t>Total Amount (NIS m)</t>
  </si>
  <si>
    <t>Dividend Type</t>
  </si>
  <si>
    <t>Semi-Annual Dividend</t>
  </si>
  <si>
    <t>Special Dividend (1 of 6)</t>
  </si>
  <si>
    <t>Special Dividend (6 of 6)</t>
  </si>
  <si>
    <t>Special Dividend (5 of 6)</t>
  </si>
  <si>
    <t>Special Dividend (4 of 6)</t>
  </si>
  <si>
    <t>Special Dividend (3 of 6)</t>
  </si>
  <si>
    <t>Special Dividend (2 of 6)</t>
  </si>
  <si>
    <t>Special Dividend</t>
  </si>
  <si>
    <t>Number of employees</t>
  </si>
  <si>
    <t>Operating &amp; General Expenses</t>
  </si>
  <si>
    <t>Revenues from Residential Customers</t>
  </si>
  <si>
    <t>Revenues from Business Customers</t>
  </si>
  <si>
    <t>% of total revenues</t>
  </si>
  <si>
    <t>Revenues from Private Customers</t>
  </si>
  <si>
    <t>April 23, 2014</t>
  </si>
  <si>
    <t>Collection fees (royalties)</t>
  </si>
  <si>
    <t>October 2, 2014</t>
  </si>
  <si>
    <t>May 27, 2015</t>
  </si>
  <si>
    <t>-</t>
  </si>
  <si>
    <t>Broadband Internet ARPU (in NIS) - Retail</t>
  </si>
  <si>
    <t>October 26, 2015</t>
  </si>
  <si>
    <t>Market share - ISP</t>
  </si>
  <si>
    <t>Market share - ILD (Outgoing)</t>
  </si>
  <si>
    <t>Mkt share</t>
  </si>
  <si>
    <t>Market share - telephony (private sector)</t>
  </si>
  <si>
    <t>Churn rate</t>
  </si>
  <si>
    <t xml:space="preserve">Churn rate </t>
  </si>
  <si>
    <t>Market share - telephony (business sector)</t>
  </si>
  <si>
    <t xml:space="preserve">Semi-Annual Dividend </t>
  </si>
  <si>
    <t xml:space="preserve"> </t>
  </si>
  <si>
    <t>Churn rate  (ISP)</t>
  </si>
  <si>
    <t>Churn rate (telephony)</t>
  </si>
  <si>
    <t>Total changes in assets and liabilities</t>
  </si>
  <si>
    <t>Change in trade &amp; other receivables</t>
  </si>
  <si>
    <t>Change in inventory</t>
  </si>
  <si>
    <t>Change in trade &amp; other payables</t>
  </si>
  <si>
    <t>Change in provisions</t>
  </si>
  <si>
    <t>Change in employee benefits</t>
  </si>
  <si>
    <t>Income tax paid, net</t>
  </si>
  <si>
    <t>Interest paid</t>
  </si>
  <si>
    <t>NIS Millions</t>
  </si>
  <si>
    <t>Bezeq Group</t>
  </si>
  <si>
    <t>Other Operating Expenses (Income), Net</t>
  </si>
  <si>
    <t>Profit from the sale of shares in Coral Tel Ltd.</t>
  </si>
  <si>
    <t>Proft from copper sales</t>
  </si>
  <si>
    <t>Provision (cancellation)-contingent liabilities, net</t>
  </si>
  <si>
    <t>Loss from the discontinuation of a software development project</t>
  </si>
  <si>
    <t>Total other operating expenses (income), net</t>
  </si>
  <si>
    <t>Key Performance Indicators (KPIs)</t>
  </si>
  <si>
    <t>October 6, 2016</t>
  </si>
  <si>
    <t>Income taxes</t>
  </si>
  <si>
    <t xml:space="preserve">Capital expenditures, net </t>
  </si>
  <si>
    <t xml:space="preserve">Content </t>
  </si>
  <si>
    <t>May 29, 2017</t>
  </si>
  <si>
    <t>Average revenue per line (ARPL) (in NIS)</t>
  </si>
  <si>
    <t>QoQ Line change (000's)</t>
  </si>
  <si>
    <t>QoQ subscriber change (000's)</t>
  </si>
  <si>
    <t>October 16, 2017</t>
  </si>
  <si>
    <t>Cash &amp; cash equivalents</t>
  </si>
  <si>
    <t>Investments</t>
  </si>
  <si>
    <t>Trade receivables</t>
  </si>
  <si>
    <t>Other receivables</t>
  </si>
  <si>
    <t>Inventory</t>
  </si>
  <si>
    <t>Total current assets</t>
  </si>
  <si>
    <t>Trade and other receivables</t>
  </si>
  <si>
    <t>Broadcasting rights</t>
  </si>
  <si>
    <t>Fixed assets</t>
  </si>
  <si>
    <t>Intangible assets</t>
  </si>
  <si>
    <t>Deferred tax assets</t>
  </si>
  <si>
    <t>Deferred expenses and non-current investments</t>
  </si>
  <si>
    <t>Total non-current assets</t>
  </si>
  <si>
    <t>Total assets</t>
  </si>
  <si>
    <t>Debentures, loans and borrowings</t>
  </si>
  <si>
    <t>Trade and other payables</t>
  </si>
  <si>
    <t>Current tax liabilities</t>
  </si>
  <si>
    <t>Employee benefits</t>
  </si>
  <si>
    <t>Provisions</t>
  </si>
  <si>
    <t>Total current liabilities</t>
  </si>
  <si>
    <t>Total non-current liabilities</t>
  </si>
  <si>
    <t>Total equity</t>
  </si>
  <si>
    <t>Loans and debentures</t>
  </si>
  <si>
    <t>Derivative and other liabilities</t>
  </si>
  <si>
    <t>Deferred tax liabilities</t>
  </si>
  <si>
    <t>Working Capital</t>
  </si>
  <si>
    <t>Proceeds from sale of assets</t>
  </si>
  <si>
    <t xml:space="preserve">Broadband Internet </t>
  </si>
  <si>
    <t xml:space="preserve">Telephony </t>
  </si>
  <si>
    <t xml:space="preserve">Other </t>
  </si>
  <si>
    <t xml:space="preserve">Transmission &amp; data </t>
  </si>
  <si>
    <t>Cloud &amp; digital services</t>
  </si>
  <si>
    <t>Loss from impairment of assets</t>
  </si>
  <si>
    <t>May 10, 2018</t>
  </si>
  <si>
    <t>Funds From Operations (FFO)</t>
  </si>
  <si>
    <t>FFO</t>
  </si>
  <si>
    <t>Operating cash flows less net capital expenditures and lease payments</t>
  </si>
  <si>
    <t>Lease liability</t>
  </si>
  <si>
    <t>Right-of-use assets</t>
  </si>
  <si>
    <t>EBITDA reported</t>
  </si>
  <si>
    <t xml:space="preserve">Lease payments (IFRS 16) </t>
  </si>
  <si>
    <t xml:space="preserve">Cash flow from operating activities less changes in working capital and payments for leases </t>
  </si>
  <si>
    <t>October 10, 2018</t>
  </si>
  <si>
    <t>Investment property</t>
  </si>
  <si>
    <r>
      <t>Depreciation &amp; amortization</t>
    </r>
    <r>
      <rPr>
        <b/>
        <sz val="8"/>
        <rFont val="Arial"/>
        <family val="2"/>
      </rPr>
      <t xml:space="preserve"> </t>
    </r>
  </si>
  <si>
    <t>Operating profit (loss)</t>
  </si>
  <si>
    <t>Profit from the sale of affiliate</t>
  </si>
  <si>
    <t>Other operating expenses (income), net</t>
  </si>
  <si>
    <t>Net debt / Adjusted EBITDA (ttm)</t>
  </si>
  <si>
    <t>Other (mainly legal claims)</t>
  </si>
  <si>
    <t>Depreciation, amortization &amp; impairment</t>
  </si>
  <si>
    <t xml:space="preserve">Total Subscribers (EOP, in 000's) </t>
  </si>
  <si>
    <t xml:space="preserve">Postpaid Subscribers (EOP, in 000's) </t>
  </si>
  <si>
    <t xml:space="preserve">Prepaid Subscribers (EOP, in 000's) </t>
  </si>
  <si>
    <t>TTM</t>
  </si>
  <si>
    <t>Trailing twelve months</t>
  </si>
  <si>
    <t>Earnings Before Interest, taxes, depreciation, amortization and ongoing losses from impairment of fixed and intangible assets</t>
  </si>
  <si>
    <t>Total operating &amp; general expenses</t>
  </si>
  <si>
    <t>Cash and short-term investments</t>
  </si>
  <si>
    <t>Gross debt</t>
  </si>
  <si>
    <t>https://ir.bezeq.co.il</t>
  </si>
  <si>
    <t>yes - Proforma (Excluding Impairment Loss)</t>
  </si>
  <si>
    <t xml:space="preserve">yes - Reported </t>
  </si>
  <si>
    <t xml:space="preserve">Depreciation &amp; amortization </t>
  </si>
  <si>
    <t xml:space="preserve">Total operating &amp; general expenses </t>
  </si>
  <si>
    <t xml:space="preserve">Operating &amp; general expenses </t>
  </si>
  <si>
    <t>Operating, general &amp; impairment expenses</t>
  </si>
  <si>
    <t>Rating Agency</t>
  </si>
  <si>
    <t>Outlook</t>
  </si>
  <si>
    <t>S&amp;P Global Ratings Maalot</t>
  </si>
  <si>
    <t>Midroog</t>
  </si>
  <si>
    <t>Rating</t>
  </si>
  <si>
    <t>First year</t>
  </si>
  <si>
    <t>Second year</t>
  </si>
  <si>
    <t>Third year</t>
  </si>
  <si>
    <t>Fourth year</t>
  </si>
  <si>
    <t>Fifth year and thereafter</t>
  </si>
  <si>
    <t>CPI Linked</t>
  </si>
  <si>
    <t>Unlinked</t>
  </si>
  <si>
    <t>Total</t>
  </si>
  <si>
    <t>Debt Ratings &amp; Repayments</t>
  </si>
  <si>
    <t>Debt Terms</t>
  </si>
  <si>
    <t>Total Debt - Bezeq Fixed-Line</t>
  </si>
  <si>
    <t>Tax asset write-off</t>
  </si>
  <si>
    <t>Assets held for sale</t>
  </si>
  <si>
    <t>Notes Issued to the Public (Bezeq Fixed-Line)</t>
  </si>
  <si>
    <t>Private Notes and Other Non-Bank Credit (Bezeq Fixed-Line)</t>
  </si>
  <si>
    <t>Credit from Israeli Banks (Bezeq Fixed-Line)</t>
  </si>
  <si>
    <t>BE Router (in thousands)</t>
  </si>
  <si>
    <t>Loss from impairment of Pelephone assets</t>
  </si>
  <si>
    <t>Debt Terms and Repayments</t>
  </si>
  <si>
    <t>NET PROFIT reported</t>
  </si>
  <si>
    <t>Loss from impairment of Bezeq International assets</t>
  </si>
  <si>
    <t>Loss from impairment of assets (yes and Walla)</t>
  </si>
  <si>
    <t>Aa3.il</t>
  </si>
  <si>
    <t>Stable</t>
  </si>
  <si>
    <t>ilAA-</t>
  </si>
  <si>
    <t>In NIS millions</t>
  </si>
  <si>
    <t>Bspot and Be Mesh (in thousands)</t>
  </si>
  <si>
    <t>Earnings Per Share - Diluted (NIS)</t>
  </si>
  <si>
    <t xml:space="preserve">                                      (NIS millions)</t>
  </si>
  <si>
    <t xml:space="preserve">Bezeq Group </t>
  </si>
  <si>
    <t>Provision (cancellation) for collective agreements at Pelephone, Bezeq International and yes</t>
  </si>
  <si>
    <t>Provision (cancellation) for early retirement agreement - Bezeq Fixed-Line</t>
  </si>
  <si>
    <t>Proceeds from settlement agreements</t>
  </si>
  <si>
    <t>Banks</t>
  </si>
  <si>
    <t>Fixed</t>
  </si>
  <si>
    <t>Non-bank sources</t>
  </si>
  <si>
    <t>Principal</t>
  </si>
  <si>
    <t>(NIS millons)</t>
  </si>
  <si>
    <t>Currency</t>
  </si>
  <si>
    <t>Average</t>
  </si>
  <si>
    <t>Interest Rate</t>
  </si>
  <si>
    <t>Interest</t>
  </si>
  <si>
    <t xml:space="preserve">Type of </t>
  </si>
  <si>
    <t>NIS</t>
  </si>
  <si>
    <t xml:space="preserve">Interest Rate Range </t>
  </si>
  <si>
    <t xml:space="preserve">Loss from impairment of assets </t>
  </si>
  <si>
    <t>Profit from increase in value of Walla assets</t>
  </si>
  <si>
    <t xml:space="preserve">Pelephone Adjusted EBITDA </t>
  </si>
  <si>
    <t>Adjusted EBITDA Calculation</t>
  </si>
  <si>
    <t xml:space="preserve"> Adjusted Net Profit Calculation</t>
  </si>
  <si>
    <t>Linkage</t>
  </si>
  <si>
    <t>CPI</t>
  </si>
  <si>
    <t xml:space="preserve"> Interest  </t>
  </si>
  <si>
    <t>Total Principal and Interest</t>
  </si>
  <si>
    <t>Balance Sheet</t>
  </si>
  <si>
    <t xml:space="preserve">ADJUSTED EBITDA </t>
  </si>
  <si>
    <r>
      <t>ADJUSTED NET PROFIT</t>
    </r>
    <r>
      <rPr>
        <b/>
        <sz val="8"/>
        <rFont val="Arial"/>
        <family val="2"/>
      </rPr>
      <t xml:space="preserve"> </t>
    </r>
  </si>
  <si>
    <t>Financials (Group, Fixed-Line and Key Subsidiaries)</t>
  </si>
  <si>
    <t xml:space="preserve">Adjusted EBITDA in this ratio is EBITDA (Trailing Twelve Months) less lease payments and  </t>
  </si>
  <si>
    <t xml:space="preserve">excluding other income/expenses and one-time loss from impairment of assets </t>
  </si>
  <si>
    <t>Profit from the sale of property, plant and equipment (mainly real estate)</t>
  </si>
  <si>
    <t>Profit from increase to controlling stake in yes</t>
  </si>
  <si>
    <t xml:space="preserve">Change in other liabilities </t>
  </si>
  <si>
    <t>Capital expenditures, gross (cash)</t>
  </si>
  <si>
    <t>Capital expenditures, net (cash)</t>
  </si>
  <si>
    <t>Provision for grant to fixed-line employees</t>
  </si>
  <si>
    <t>Market share - Internet (retail and wholesale)</t>
  </si>
  <si>
    <t>Other operating expenses (income), net - Fixed-Line</t>
  </si>
  <si>
    <t>Other operating expenses (income), net - Pelephone</t>
  </si>
  <si>
    <t>Other operating expenses (income), net - Bezeq Intl</t>
  </si>
  <si>
    <t>Other operating expenses (income), net - yes</t>
  </si>
  <si>
    <t>Other operating expenses (income), net - Walla</t>
  </si>
  <si>
    <t>Other operating expenses (income), net - Group</t>
  </si>
  <si>
    <t>Financing Expenses (Income), Net</t>
  </si>
  <si>
    <t>Impairment of Assets</t>
  </si>
  <si>
    <t>Salaries and related expenses</t>
  </si>
  <si>
    <t>Less: capitalized salaries to fixed and intangible assets</t>
  </si>
  <si>
    <t>Net salaries</t>
  </si>
  <si>
    <t>Loss from impairment (Bezeq International)</t>
  </si>
  <si>
    <t>Loss (gain) from impairment (Walla)</t>
  </si>
  <si>
    <t>Loss from impairment (Pelephone)</t>
  </si>
  <si>
    <t>Loss from impairment (yes)</t>
  </si>
  <si>
    <t>Interest expense for financial liablilities</t>
  </si>
  <si>
    <t>Costs for early repayment of loans and debentures</t>
  </si>
  <si>
    <t>Financing expenses for lease commitments</t>
  </si>
  <si>
    <t>Linkage and exchange rate differences</t>
  </si>
  <si>
    <t>Financing expenses for employee benefits</t>
  </si>
  <si>
    <t>Other financing expenses</t>
  </si>
  <si>
    <t xml:space="preserve">Change in the liability for contingent consideration for a business combination </t>
  </si>
  <si>
    <t>Other financing income</t>
  </si>
  <si>
    <t>Financing income from debenture exchange</t>
  </si>
  <si>
    <t>Financing income from credit in sales</t>
  </si>
  <si>
    <t>Total Financing Expenses, Net</t>
  </si>
  <si>
    <t>Bezeq Group - Financing Expenses</t>
  </si>
  <si>
    <t>Bezeq Group - Impairment of Assets</t>
  </si>
  <si>
    <t>Bezeq Group - Salaries</t>
  </si>
  <si>
    <t>ADJUSTED EBITDA Margin</t>
  </si>
  <si>
    <t xml:space="preserve">ADJUSTED NET PROFIT (LOSS) </t>
  </si>
  <si>
    <t>Stock based compensation</t>
  </si>
  <si>
    <t xml:space="preserve">Other operating expenses (income), net </t>
  </si>
  <si>
    <t>Bezeq Group - Operating Segments</t>
  </si>
  <si>
    <t>Fixed-Line</t>
  </si>
  <si>
    <t>Cellular</t>
  </si>
  <si>
    <t>International</t>
  </si>
  <si>
    <t>Other</t>
  </si>
  <si>
    <t>Adjustments</t>
  </si>
  <si>
    <t>Revenues from external sources</t>
  </si>
  <si>
    <t>Inter-segment revenues</t>
  </si>
  <si>
    <t>Total revenues</t>
  </si>
  <si>
    <t>Depreciation, amortization and impairment</t>
  </si>
  <si>
    <t>Total finance expenses (income), net</t>
  </si>
  <si>
    <t>Income tax</t>
  </si>
  <si>
    <t>Segment results – net profit (loss)</t>
  </si>
  <si>
    <t>TV (proforma)</t>
  </si>
  <si>
    <t>FY 2020</t>
  </si>
  <si>
    <t>Consolidated</t>
  </si>
  <si>
    <t>Profit (loss) before income tax</t>
  </si>
  <si>
    <t>Q1 2021</t>
  </si>
  <si>
    <t xml:space="preserve">ADJUSTED NET PROFIT </t>
  </si>
  <si>
    <t>Pelephone Adjusted EBITDA Margin</t>
  </si>
  <si>
    <t xml:space="preserve">Bezeq International Adjusted EBITDA </t>
  </si>
  <si>
    <t>Bezeq International Adjusted EBITDA Margin</t>
  </si>
  <si>
    <r>
      <rPr>
        <b/>
        <sz val="10"/>
        <rFont val="Arial"/>
        <family val="2"/>
      </rPr>
      <t>Pelephone</t>
    </r>
    <r>
      <rPr>
        <sz val="10"/>
        <rFont val="Arial"/>
        <family val="2"/>
      </rPr>
      <t xml:space="preserve"> - Reported EBITDA </t>
    </r>
  </si>
  <si>
    <r>
      <rPr>
        <b/>
        <sz val="10"/>
        <rFont val="Arial"/>
        <family val="2"/>
      </rPr>
      <t xml:space="preserve">Bezeq International </t>
    </r>
    <r>
      <rPr>
        <sz val="10"/>
        <rFont val="Arial"/>
        <family val="2"/>
      </rPr>
      <t xml:space="preserve">- Reported EBITDA </t>
    </r>
  </si>
  <si>
    <r>
      <t xml:space="preserve">Bezeq International </t>
    </r>
    <r>
      <rPr>
        <sz val="10"/>
        <rFont val="Arial"/>
        <family val="2"/>
      </rPr>
      <t xml:space="preserve">- Reported net profit (loss) </t>
    </r>
  </si>
  <si>
    <r>
      <t>Pelephone</t>
    </r>
    <r>
      <rPr>
        <sz val="10"/>
        <rFont val="Arial"/>
        <family val="2"/>
      </rPr>
      <t xml:space="preserve"> - Reported net profit (loss)</t>
    </r>
  </si>
  <si>
    <t>Bezeq International Adjusted Net Profit (Loss)</t>
  </si>
  <si>
    <t>Pelephone Adjusted Net Profit (Loss)</t>
  </si>
  <si>
    <t xml:space="preserve">Key Subsidiary Companies (Pelephone, Bezeq International, yes - proforma) </t>
  </si>
  <si>
    <t xml:space="preserve">Bezeq Fixed-Line </t>
  </si>
  <si>
    <t xml:space="preserve">yes - Proforma EBITDA </t>
  </si>
  <si>
    <t>Stock-based compensation</t>
  </si>
  <si>
    <t>Bezeq Group Guidance</t>
  </si>
  <si>
    <t>Key Performance Indicators - Telephony</t>
  </si>
  <si>
    <t>Key Performance Indicators - Broadband Internet</t>
  </si>
  <si>
    <t>QoQ Change (000's)</t>
  </si>
  <si>
    <t>Q2 2021</t>
  </si>
  <si>
    <t>9M</t>
  </si>
  <si>
    <t>Sept 30</t>
  </si>
  <si>
    <t>Q3 2021</t>
  </si>
  <si>
    <t>Net Debt/Adjusted EBITDA Ratio</t>
  </si>
  <si>
    <t>The data in this metrics file contains partial information from the public</t>
  </si>
  <si>
    <t>reports of Bezeq under the Israeli Securities Law for which the Hebrew</t>
  </si>
  <si>
    <t>reports can be accessed at the Israeli Securities Authority's website. The</t>
  </si>
  <si>
    <t>metrics file is not a substitute for a review of the detailed reports of Bezeq.</t>
  </si>
  <si>
    <t>Adjusted EBITDA and Adjusted Net Profit</t>
  </si>
  <si>
    <t>After adjusting for other operating income/expenses, one-time losses/gains from impairment/increase in value of assets and stock-based compensation</t>
  </si>
  <si>
    <t>FY 2021</t>
  </si>
  <si>
    <t>Free cash flow (after leases)</t>
  </si>
  <si>
    <t>yes - proforma net profit (loss)</t>
  </si>
  <si>
    <t>Total IP subscribers (EOP, in 000's)</t>
  </si>
  <si>
    <t>STING TV subscribers (EOP, in 000's)</t>
  </si>
  <si>
    <t>% of total subscribers</t>
  </si>
  <si>
    <t>Premium TV subscribers (EOP, in 000's)</t>
  </si>
  <si>
    <t>Change in fair value of financial assets (income)</t>
  </si>
  <si>
    <t>Market share (end of period)</t>
  </si>
  <si>
    <t>3.20% - 4.30%</t>
  </si>
  <si>
    <t xml:space="preserve">Variable; based on the prime interest rate </t>
  </si>
  <si>
    <t>2.79% - 4.00%</t>
  </si>
  <si>
    <t>Adjusted EBITDA</t>
  </si>
  <si>
    <t>Mid-Term Ambitions</t>
  </si>
  <si>
    <t>Adjusted Net Income</t>
  </si>
  <si>
    <t>CapEx</t>
  </si>
  <si>
    <t>Free Cash Flow</t>
  </si>
  <si>
    <t>Fiber deployment (Homes Passed)</t>
  </si>
  <si>
    <t>Credit Rating</t>
  </si>
  <si>
    <t>May 16, 2022</t>
  </si>
  <si>
    <t>Fiber optics deployed (in 000's) - Homes Passed</t>
  </si>
  <si>
    <t>Market share - Internet (retail)</t>
  </si>
  <si>
    <t>FY 2019</t>
  </si>
  <si>
    <t>FY 2017</t>
  </si>
  <si>
    <t>FY 2018</t>
  </si>
  <si>
    <t>Equity (losses) in investees</t>
  </si>
  <si>
    <t>Q1 2019</t>
  </si>
  <si>
    <t>Q3 2019</t>
  </si>
  <si>
    <t>Q3 2020</t>
  </si>
  <si>
    <t>Q1 2020</t>
  </si>
  <si>
    <t>Q2 2020</t>
  </si>
  <si>
    <t>Q2 2019</t>
  </si>
  <si>
    <t>Q1 2022</t>
  </si>
  <si>
    <t>Financing income for employee benefits</t>
  </si>
  <si>
    <t xml:space="preserve">Total telephony lines (in 000's) </t>
  </si>
  <si>
    <t>6M</t>
  </si>
  <si>
    <t>Q2 2022</t>
  </si>
  <si>
    <t>Oct 3, 2022</t>
  </si>
  <si>
    <t>Q3 2022</t>
  </si>
  <si>
    <t xml:space="preserve">ADJUSTED EBITDA  </t>
  </si>
  <si>
    <t>ADJUSTED NET PROFIT (LOSS) - proforma</t>
  </si>
  <si>
    <t>Net profit (loss) - proforma</t>
  </si>
  <si>
    <t>EBITDA - proforma</t>
  </si>
  <si>
    <t>ADJUSTED EBITDA  - proforma</t>
  </si>
  <si>
    <t>ADJUSTED EBITDA Margin - Reported</t>
  </si>
  <si>
    <t>Dividend payable</t>
  </si>
  <si>
    <t>Net profit (loss)</t>
  </si>
  <si>
    <t xml:space="preserve">Net profit (loss) </t>
  </si>
  <si>
    <t xml:space="preserve">EBITDA </t>
  </si>
  <si>
    <t xml:space="preserve">ADJUSTED EBITDA Margin </t>
  </si>
  <si>
    <t>Bezeq Facts &amp; Figures Q4 &amp; FY 2022</t>
  </si>
  <si>
    <t>Phone     +9722 539 5441 (o) / +972 50 530 5955 (m)</t>
  </si>
  <si>
    <t>FY 2022</t>
  </si>
  <si>
    <t>TOTAL OPERATING EXPENSES</t>
  </si>
  <si>
    <t>International communications</t>
  </si>
  <si>
    <t>Internet &amp; data services</t>
  </si>
  <si>
    <t>ICT business services</t>
  </si>
  <si>
    <t>Equipment and licensing services for businesses</t>
  </si>
  <si>
    <t>Adjusted EBITDA and Adjusted Net Profit - Key Subsidiary Companies</t>
  </si>
  <si>
    <t>PROFORMA - yes</t>
  </si>
  <si>
    <t>yes Adjusted Net Profit (Loss) - proforma</t>
  </si>
  <si>
    <t>yes Adjusted EBITDA  - proforma</t>
  </si>
  <si>
    <t>REPORTED - yes</t>
  </si>
  <si>
    <t>yes Adjusted EBITDA  - REPORTED</t>
  </si>
  <si>
    <t>yes Adjusted Net Profit (Loss) - REPORTED</t>
  </si>
  <si>
    <t>yes - REPORTED net profit (loss)</t>
  </si>
  <si>
    <t xml:space="preserve">yes - REPORTED EBITDA </t>
  </si>
  <si>
    <t>yes Adjusted EBITDA Margin - PROFORMA</t>
  </si>
  <si>
    <t>yes Adjusted EBITDA Margin - REPORTED</t>
  </si>
  <si>
    <t>Bezeq Group FY 2023 Outlook and Mid-Term Ambitions</t>
  </si>
  <si>
    <t>2022 Results</t>
  </si>
  <si>
    <t>2023 Outlook</t>
  </si>
  <si>
    <t>1.5 million</t>
  </si>
  <si>
    <t>Summary of Financial Undertakings as of December 31, 2022 (based on repayment dates)</t>
  </si>
  <si>
    <t>The following table shows the distribution of long-term debt as of December 31, 2022 (including current maturities):</t>
  </si>
  <si>
    <t>Broadband lines (in 000's)- Wholesale Copper</t>
  </si>
  <si>
    <t>Broadband subs (in 000's) - Total Retail</t>
  </si>
  <si>
    <t>Broadband subs (in 000's) - Retail Fiber</t>
  </si>
  <si>
    <t>Broadband subs (in 000's) - Retail Copper</t>
  </si>
  <si>
    <t>Broadband subs (in 000's)-Total Wholesale</t>
  </si>
  <si>
    <t>Broadband subs (in 000's)- Wholesale Fiber</t>
  </si>
  <si>
    <t>Total Broadband subs (in 000's) - Retail+WS</t>
  </si>
  <si>
    <t>ARPU - TV (in NIS)</t>
  </si>
  <si>
    <t>Three months and year ending December 31, 2022</t>
  </si>
  <si>
    <t>NIS 3.74 billion</t>
  </si>
  <si>
    <t>Approximately NIS 3.8 billion</t>
  </si>
  <si>
    <t>NIS 1.20 billion</t>
  </si>
  <si>
    <t>Approximately NIS 1.2 billion</t>
  </si>
  <si>
    <t>Approximately NIS 1.75 billion</t>
  </si>
  <si>
    <t xml:space="preserve">2.0 milion </t>
  </si>
  <si>
    <t>2.7 million</t>
  </si>
  <si>
    <t>Stable CapEx and CapEx/Sales until 2025; Gradual reduction thereafter</t>
  </si>
  <si>
    <t>ARPU  - excluding interconnect fees (NIS)</t>
  </si>
  <si>
    <t xml:space="preserve">Approximately 1% Growth with Adjusted EBITDA margins of 41% - 43% </t>
  </si>
  <si>
    <t>in 2022</t>
  </si>
  <si>
    <t>2.13% - 5.21%</t>
  </si>
  <si>
    <t>0.58% - 2.20%</t>
  </si>
  <si>
    <t>Total Fiber subs (in 000's) - Retail+WS</t>
  </si>
  <si>
    <t>QoQ sub change (000's)</t>
  </si>
  <si>
    <t>QoQ change (000's)</t>
  </si>
  <si>
    <t>NIS 1.71 billion</t>
  </si>
  <si>
    <t>NIS 1.41 billion</t>
  </si>
  <si>
    <t xml:space="preserve">Mid-single digit growth </t>
  </si>
  <si>
    <t>May 11, 2023</t>
  </si>
  <si>
    <t>Semi-Annual Dividend - Pending Shareholder Approval</t>
  </si>
  <si>
    <t>Dividends</t>
  </si>
  <si>
    <t>70% of net profit, subject to maintaining credit rating in the AA group</t>
  </si>
  <si>
    <t>Maintain credit rating in the AA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</si>
</sst>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 * #,##0.00_ ;_ * \-#,##0.00_ ;_ * &quot;-&quot;??_ ;_ @_ "/>
    <numFmt numFmtId="164" formatCode="0.0"/>
    <numFmt numFmtId="165" formatCode="_ * #,##0_ ;_ * \-#,##0_ ;_ * &quot;-&quot;??_ ;_ @_ "/>
    <numFmt numFmtId="166" formatCode="0.0%"/>
    <numFmt numFmtId="167" formatCode="[$-809]dd\ mmmm\ yyyy;@"/>
    <numFmt numFmtId="168" formatCode="#,##0;\(#,##0\)"/>
    <numFmt numFmtId="169" formatCode="[$-409]mmmm\ d\,\ yyyy;@"/>
    <numFmt numFmtId="170" formatCode="0.0%;\(0.0%\)"/>
    <numFmt numFmtId="171" formatCode="#,##0.00;\(#,##0.00\)"/>
    <numFmt numFmtId="172" formatCode="#,##0.0;\(#,##0.0\)"/>
    <numFmt numFmtId="173" formatCode="B1mmm\-yy"/>
    <numFmt numFmtId="174" formatCode="#,###;\(#,###\);\-"/>
  </numFmts>
  <fonts count="51">
    <font>
      <sz val="10"/>
      <name val="Arial"/>
      <charset val="177"/>
    </font>
    <font>
      <sz val="10"/>
      <name val="Arial"/>
      <family val="2"/>
    </font>
    <font>
      <b/>
      <sz val="10"/>
      <name val="Arial"/>
      <family val="2"/>
      <charset val="177"/>
    </font>
    <font>
      <b/>
      <u/>
      <sz val="10"/>
      <name val="Arial"/>
      <family val="2"/>
      <charset val="177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  <font>
      <u/>
      <sz val="10"/>
      <color indexed="12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sz val="10"/>
      <color indexed="20"/>
      <name val="Arial"/>
      <family val="2"/>
    </font>
    <font>
      <u/>
      <sz val="10"/>
      <name val="Arial"/>
      <family val="2"/>
    </font>
    <font>
      <i/>
      <sz val="8"/>
      <name val="Arial"/>
      <family val="2"/>
    </font>
    <font>
      <b/>
      <sz val="10"/>
      <color indexed="20"/>
      <name val="Arial"/>
      <family val="2"/>
    </font>
    <font>
      <sz val="10"/>
      <name val="KPN Sans"/>
      <family val="2"/>
    </font>
    <font>
      <b/>
      <sz val="11"/>
      <name val="KPN Sans"/>
      <family val="2"/>
    </font>
    <font>
      <b/>
      <sz val="10"/>
      <name val="KPN Sans"/>
      <family val="2"/>
    </font>
    <font>
      <b/>
      <i/>
      <sz val="9"/>
      <color indexed="8"/>
      <name val="KPN Arial"/>
      <family val="2"/>
    </font>
    <font>
      <sz val="9"/>
      <name val="KPN Sans"/>
      <family val="2"/>
    </font>
    <font>
      <sz val="9"/>
      <color indexed="8"/>
      <name val="KPN Arial"/>
    </font>
    <font>
      <sz val="10"/>
      <color indexed="8"/>
      <name val="KPN Arial"/>
    </font>
    <font>
      <b/>
      <sz val="20"/>
      <name val="Arial"/>
      <family val="2"/>
    </font>
    <font>
      <b/>
      <sz val="24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u/>
      <sz val="12"/>
      <name val="Arial Narrow"/>
      <family val="2"/>
    </font>
    <font>
      <b/>
      <sz val="12"/>
      <name val="Arial Narrow"/>
      <family val="2"/>
    </font>
    <font>
      <b/>
      <i/>
      <sz val="9"/>
      <name val="Arial"/>
      <family val="2"/>
    </font>
    <font>
      <b/>
      <sz val="16"/>
      <name val="Arial"/>
      <family val="2"/>
    </font>
    <font>
      <i/>
      <sz val="8"/>
      <color indexed="8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vertAlign val="superscript"/>
      <sz val="11"/>
      <name val="Arial"/>
      <family val="2"/>
    </font>
    <font>
      <b/>
      <sz val="8"/>
      <name val="Arial"/>
      <family val="2"/>
    </font>
    <font>
      <vertAlign val="superscript"/>
      <sz val="10"/>
      <name val="Arial"/>
      <family val="2"/>
    </font>
    <font>
      <b/>
      <sz val="11"/>
      <name val="Arial"/>
      <family val="2"/>
    </font>
    <font>
      <b/>
      <sz val="20"/>
      <name val="Arial Narrow"/>
      <family val="2"/>
    </font>
    <font>
      <sz val="12"/>
      <name val="Typograph"/>
      <charset val="177"/>
    </font>
    <font>
      <b/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b/>
      <sz val="10"/>
      <color rgb="FFCCFFFF"/>
      <name val="Arial"/>
      <family val="2"/>
    </font>
    <font>
      <sz val="10"/>
      <color rgb="FF000000"/>
      <name val="Arial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436">
    <xf numFmtId="0" fontId="0" fillId="0" borderId="0" xfId="0"/>
    <xf numFmtId="0" fontId="0" fillId="0" borderId="0" xfId="0" applyBorder="1"/>
    <xf numFmtId="0" fontId="5" fillId="0" borderId="0" xfId="0" applyFont="1"/>
    <xf numFmtId="0" fontId="0" fillId="0" borderId="0" xfId="0" applyFill="1" applyBorder="1"/>
    <xf numFmtId="38" fontId="18" fillId="2" borderId="0" xfId="0" applyNumberFormat="1" applyFont="1" applyFill="1" applyProtection="1"/>
    <xf numFmtId="167" fontId="18" fillId="2" borderId="0" xfId="0" quotePrefix="1" applyNumberFormat="1" applyFont="1" applyFill="1" applyProtection="1"/>
    <xf numFmtId="0" fontId="19" fillId="0" borderId="0" xfId="0" applyFont="1" applyAlignment="1" applyProtection="1">
      <alignment horizontal="left"/>
    </xf>
    <xf numFmtId="38" fontId="20" fillId="2" borderId="0" xfId="0" applyNumberFormat="1" applyFont="1" applyFill="1" applyProtection="1"/>
    <xf numFmtId="0" fontId="21" fillId="0" borderId="0" xfId="0" applyFont="1" applyProtection="1"/>
    <xf numFmtId="38" fontId="22" fillId="2" borderId="0" xfId="0" applyNumberFormat="1" applyFont="1" applyFill="1" applyProtection="1"/>
    <xf numFmtId="0" fontId="23" fillId="0" borderId="0" xfId="0" applyFont="1" applyProtection="1"/>
    <xf numFmtId="0" fontId="24" fillId="0" borderId="0" xfId="0" applyFont="1" applyProtection="1"/>
    <xf numFmtId="0" fontId="10" fillId="0" borderId="0" xfId="3" applyAlignment="1" applyProtection="1"/>
    <xf numFmtId="0" fontId="25" fillId="0" borderId="0" xfId="0" applyFont="1"/>
    <xf numFmtId="38" fontId="18" fillId="2" borderId="0" xfId="0" applyNumberFormat="1" applyFont="1" applyFill="1"/>
    <xf numFmtId="0" fontId="27" fillId="0" borderId="0" xfId="0" applyFont="1"/>
    <xf numFmtId="38" fontId="28" fillId="2" borderId="0" xfId="0" applyNumberFormat="1" applyFont="1" applyFill="1" applyProtection="1"/>
    <xf numFmtId="0" fontId="28" fillId="0" borderId="0" xfId="0" applyFont="1"/>
    <xf numFmtId="38" fontId="29" fillId="2" borderId="0" xfId="0" applyNumberFormat="1" applyFont="1" applyFill="1" applyProtection="1"/>
    <xf numFmtId="49" fontId="30" fillId="2" borderId="0" xfId="0" applyNumberFormat="1" applyFont="1" applyFill="1" applyProtection="1"/>
    <xf numFmtId="0" fontId="0" fillId="3" borderId="0" xfId="0" applyFill="1" applyBorder="1"/>
    <xf numFmtId="0" fontId="0" fillId="3" borderId="0" xfId="0" applyFill="1"/>
    <xf numFmtId="0" fontId="0" fillId="3" borderId="0" xfId="0" applyFill="1" applyAlignment="1">
      <alignment horizontal="center"/>
    </xf>
    <xf numFmtId="166" fontId="11" fillId="3" borderId="0" xfId="0" applyNumberFormat="1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Border="1" applyAlignment="1"/>
    <xf numFmtId="0" fontId="5" fillId="3" borderId="0" xfId="0" applyFont="1" applyFill="1" applyBorder="1" applyAlignment="1"/>
    <xf numFmtId="0" fontId="5" fillId="3" borderId="0" xfId="0" applyFont="1" applyFill="1"/>
    <xf numFmtId="0" fontId="0" fillId="2" borderId="0" xfId="0" applyFill="1"/>
    <xf numFmtId="0" fontId="2" fillId="2" borderId="0" xfId="0" applyFont="1" applyFill="1" applyBorder="1" applyAlignment="1">
      <alignment horizontal="center"/>
    </xf>
    <xf numFmtId="0" fontId="0" fillId="2" borderId="0" xfId="0" applyFill="1" applyBorder="1"/>
    <xf numFmtId="0" fontId="0" fillId="0" borderId="0" xfId="0" applyFill="1"/>
    <xf numFmtId="0" fontId="32" fillId="3" borderId="0" xfId="0" applyFont="1" applyFill="1" applyBorder="1" applyAlignment="1"/>
    <xf numFmtId="0" fontId="5" fillId="0" borderId="0" xfId="0" applyFont="1" applyFill="1" applyBorder="1"/>
    <xf numFmtId="165" fontId="5" fillId="3" borderId="0" xfId="1" applyNumberFormat="1" applyFont="1" applyFill="1" applyBorder="1"/>
    <xf numFmtId="3" fontId="5" fillId="3" borderId="0" xfId="0" applyNumberFormat="1" applyFont="1" applyFill="1" applyBorder="1"/>
    <xf numFmtId="166" fontId="5" fillId="3" borderId="0" xfId="2" applyNumberFormat="1" applyFont="1" applyFill="1" applyBorder="1"/>
    <xf numFmtId="0" fontId="5" fillId="4" borderId="1" xfId="0" applyFont="1" applyFill="1" applyBorder="1"/>
    <xf numFmtId="0" fontId="0" fillId="4" borderId="1" xfId="0" applyFill="1" applyBorder="1"/>
    <xf numFmtId="0" fontId="9" fillId="4" borderId="1" xfId="0" applyFont="1" applyFill="1" applyBorder="1"/>
    <xf numFmtId="0" fontId="0" fillId="0" borderId="1" xfId="0" applyBorder="1"/>
    <xf numFmtId="0" fontId="12" fillId="5" borderId="1" xfId="0" applyFont="1" applyFill="1" applyBorder="1"/>
    <xf numFmtId="0" fontId="3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/>
    <xf numFmtId="0" fontId="6" fillId="5" borderId="1" xfId="0" applyFont="1" applyFill="1" applyBorder="1"/>
    <xf numFmtId="166" fontId="5" fillId="3" borderId="0" xfId="0" applyNumberFormat="1" applyFont="1" applyFill="1" applyBorder="1"/>
    <xf numFmtId="0" fontId="15" fillId="0" borderId="0" xfId="0" applyFont="1" applyFill="1" applyBorder="1" applyAlignment="1">
      <alignment horizontal="center"/>
    </xf>
    <xf numFmtId="0" fontId="34" fillId="2" borderId="0" xfId="0" applyFont="1" applyFill="1" applyBorder="1" applyAlignment="1">
      <alignment horizontal="right"/>
    </xf>
    <xf numFmtId="0" fontId="0" fillId="3" borderId="2" xfId="0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0" fillId="3" borderId="3" xfId="0" applyFill="1" applyBorder="1"/>
    <xf numFmtId="0" fontId="9" fillId="3" borderId="3" xfId="0" applyFont="1" applyFill="1" applyBorder="1"/>
    <xf numFmtId="165" fontId="5" fillId="3" borderId="0" xfId="1" applyNumberFormat="1" applyFont="1" applyFill="1" applyBorder="1" applyAlignment="1">
      <alignment horizontal="right"/>
    </xf>
    <xf numFmtId="43" fontId="5" fillId="3" borderId="0" xfId="0" applyNumberFormat="1" applyFont="1" applyFill="1"/>
    <xf numFmtId="165" fontId="5" fillId="3" borderId="0" xfId="1" applyNumberFormat="1" applyFont="1" applyFill="1"/>
    <xf numFmtId="0" fontId="8" fillId="2" borderId="0" xfId="0" applyFont="1" applyFill="1" applyAlignment="1">
      <alignment horizontal="center"/>
    </xf>
    <xf numFmtId="10" fontId="0" fillId="0" borderId="0" xfId="0" applyNumberFormat="1"/>
    <xf numFmtId="0" fontId="5" fillId="2" borderId="0" xfId="0" applyFont="1" applyFill="1" applyBorder="1"/>
    <xf numFmtId="165" fontId="5" fillId="2" borderId="0" xfId="1" applyNumberFormat="1" applyFont="1" applyFill="1" applyBorder="1"/>
    <xf numFmtId="0" fontId="11" fillId="2" borderId="0" xfId="0" applyFont="1" applyFill="1" applyBorder="1" applyAlignment="1">
      <alignment horizontal="right"/>
    </xf>
    <xf numFmtId="166" fontId="11" fillId="2" borderId="0" xfId="2" applyNumberFormat="1" applyFont="1" applyFill="1" applyBorder="1"/>
    <xf numFmtId="166" fontId="11" fillId="2" borderId="0" xfId="0" applyNumberFormat="1" applyFont="1" applyFill="1" applyBorder="1"/>
    <xf numFmtId="43" fontId="5" fillId="2" borderId="0" xfId="1" applyNumberFormat="1" applyFont="1" applyFill="1" applyBorder="1" applyAlignment="1">
      <alignment horizontal="right"/>
    </xf>
    <xf numFmtId="165" fontId="5" fillId="2" borderId="0" xfId="1" applyNumberFormat="1" applyFont="1" applyFill="1" applyBorder="1" applyAlignment="1">
      <alignment horizontal="right"/>
    </xf>
    <xf numFmtId="165" fontId="5" fillId="2" borderId="0" xfId="0" applyNumberFormat="1" applyFont="1" applyFill="1"/>
    <xf numFmtId="166" fontId="5" fillId="2" borderId="0" xfId="0" applyNumberFormat="1" applyFont="1" applyFill="1" applyBorder="1"/>
    <xf numFmtId="0" fontId="5" fillId="2" borderId="0" xfId="0" applyFont="1" applyFill="1" applyBorder="1" applyAlignment="1">
      <alignment horizontal="left"/>
    </xf>
    <xf numFmtId="165" fontId="11" fillId="2" borderId="0" xfId="1" applyNumberFormat="1" applyFont="1" applyFill="1" applyBorder="1" applyAlignment="1">
      <alignment horizontal="right"/>
    </xf>
    <xf numFmtId="164" fontId="5" fillId="2" borderId="0" xfId="0" applyNumberFormat="1" applyFont="1" applyFill="1" applyBorder="1"/>
    <xf numFmtId="0" fontId="16" fillId="2" borderId="0" xfId="0" applyFont="1" applyFill="1" applyBorder="1" applyAlignment="1">
      <alignment horizontal="right"/>
    </xf>
    <xf numFmtId="166" fontId="11" fillId="2" borderId="0" xfId="0" applyNumberFormat="1" applyFont="1" applyFill="1" applyBorder="1" applyAlignment="1">
      <alignment horizontal="right"/>
    </xf>
    <xf numFmtId="0" fontId="33" fillId="2" borderId="0" xfId="0" applyFont="1" applyFill="1" applyBorder="1" applyAlignment="1">
      <alignment horizontal="right"/>
    </xf>
    <xf numFmtId="166" fontId="11" fillId="2" borderId="0" xfId="2" applyNumberFormat="1" applyFont="1" applyFill="1" applyBorder="1" applyAlignment="1">
      <alignment horizontal="right"/>
    </xf>
    <xf numFmtId="0" fontId="17" fillId="2" borderId="0" xfId="0" applyFont="1" applyFill="1" applyBorder="1"/>
    <xf numFmtId="0" fontId="14" fillId="2" borderId="0" xfId="0" applyFont="1" applyFill="1" applyBorder="1"/>
    <xf numFmtId="3" fontId="5" fillId="2" borderId="0" xfId="0" applyNumberFormat="1" applyFont="1" applyFill="1" applyBorder="1"/>
    <xf numFmtId="0" fontId="5" fillId="2" borderId="0" xfId="0" applyFont="1" applyFill="1" applyBorder="1" applyAlignment="1">
      <alignment wrapText="1"/>
    </xf>
    <xf numFmtId="166" fontId="5" fillId="2" borderId="0" xfId="2" applyNumberFormat="1" applyFont="1" applyFill="1" applyBorder="1"/>
    <xf numFmtId="165" fontId="5" fillId="3" borderId="0" xfId="0" applyNumberFormat="1" applyFont="1" applyFill="1" applyBorder="1" applyAlignment="1"/>
    <xf numFmtId="166" fontId="11" fillId="3" borderId="0" xfId="0" applyNumberFormat="1" applyFont="1" applyFill="1" applyBorder="1" applyAlignment="1">
      <alignment horizontal="right"/>
    </xf>
    <xf numFmtId="0" fontId="37" fillId="5" borderId="1" xfId="0" applyFont="1" applyFill="1" applyBorder="1"/>
    <xf numFmtId="165" fontId="5" fillId="3" borderId="0" xfId="0" applyNumberFormat="1" applyFont="1" applyFill="1"/>
    <xf numFmtId="3" fontId="11" fillId="3" borderId="0" xfId="0" applyNumberFormat="1" applyFont="1" applyFill="1" applyBorder="1" applyAlignment="1">
      <alignment horizontal="right"/>
    </xf>
    <xf numFmtId="164" fontId="5" fillId="3" borderId="0" xfId="0" applyNumberFormat="1" applyFont="1" applyFill="1" applyBorder="1"/>
    <xf numFmtId="164" fontId="5" fillId="3" borderId="0" xfId="0" applyNumberFormat="1" applyFont="1" applyFill="1" applyBorder="1" applyAlignment="1"/>
    <xf numFmtId="0" fontId="11" fillId="3" borderId="0" xfId="0" applyFont="1" applyFill="1" applyBorder="1" applyAlignment="1">
      <alignment horizontal="right"/>
    </xf>
    <xf numFmtId="2" fontId="5" fillId="2" borderId="0" xfId="0" applyNumberFormat="1" applyFont="1" applyFill="1" applyBorder="1" applyAlignment="1">
      <alignment wrapText="1"/>
    </xf>
    <xf numFmtId="0" fontId="0" fillId="0" borderId="0" xfId="0" applyAlignment="1" applyProtection="1">
      <protection locked="0"/>
    </xf>
    <xf numFmtId="0" fontId="0" fillId="2" borderId="0" xfId="0" applyFill="1" applyAlignment="1" applyProtection="1">
      <protection locked="0"/>
    </xf>
    <xf numFmtId="0" fontId="0" fillId="2" borderId="0" xfId="0" applyFill="1" applyBorder="1" applyAlignment="1" applyProtection="1">
      <protection locked="0"/>
    </xf>
    <xf numFmtId="0" fontId="0" fillId="0" borderId="0" xfId="0" applyFill="1" applyBorder="1" applyAlignment="1" applyProtection="1">
      <protection locked="0"/>
    </xf>
    <xf numFmtId="0" fontId="12" fillId="5" borderId="1" xfId="0" applyFont="1" applyFill="1" applyBorder="1" applyAlignment="1" applyProtection="1"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protection locked="0"/>
    </xf>
    <xf numFmtId="0" fontId="5" fillId="6" borderId="1" xfId="0" applyFont="1" applyFill="1" applyBorder="1" applyAlignment="1" applyProtection="1">
      <protection locked="0"/>
    </xf>
    <xf numFmtId="0" fontId="6" fillId="6" borderId="1" xfId="0" applyFont="1" applyFill="1" applyBorder="1" applyAlignment="1" applyProtection="1">
      <protection locked="0"/>
    </xf>
    <xf numFmtId="0" fontId="36" fillId="0" borderId="0" xfId="0" applyFont="1" applyAlignment="1" applyProtection="1">
      <alignment horizontal="left"/>
      <protection locked="0"/>
    </xf>
    <xf numFmtId="0" fontId="5" fillId="2" borderId="0" xfId="0" applyFont="1" applyFill="1" applyAlignment="1" applyProtection="1">
      <protection locked="0"/>
    </xf>
    <xf numFmtId="165" fontId="11" fillId="0" borderId="0" xfId="1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protection locked="0"/>
    </xf>
    <xf numFmtId="9" fontId="11" fillId="2" borderId="0" xfId="0" applyNumberFormat="1" applyFont="1" applyFill="1" applyBorder="1" applyAlignment="1">
      <alignment horizontal="right"/>
    </xf>
    <xf numFmtId="10" fontId="0" fillId="0" borderId="0" xfId="0" applyNumberFormat="1" applyFill="1" applyBorder="1" applyAlignment="1" applyProtection="1">
      <protection locked="0"/>
    </xf>
    <xf numFmtId="10" fontId="0" fillId="0" borderId="0" xfId="0" applyNumberFormat="1" applyBorder="1"/>
    <xf numFmtId="166" fontId="5" fillId="0" borderId="0" xfId="0" applyNumberFormat="1" applyFont="1" applyFill="1" applyBorder="1"/>
    <xf numFmtId="0" fontId="8" fillId="2" borderId="0" xfId="0" applyFont="1" applyFill="1" applyBorder="1" applyAlignment="1" applyProtection="1">
      <alignment horizontal="center"/>
      <protection locked="0"/>
    </xf>
    <xf numFmtId="0" fontId="35" fillId="2" borderId="0" xfId="0" applyFont="1" applyFill="1" applyAlignment="1" applyProtection="1">
      <alignment horizontal="center"/>
      <protection locked="0"/>
    </xf>
    <xf numFmtId="0" fontId="5" fillId="0" borderId="3" xfId="0" applyFont="1" applyBorder="1" applyAlignment="1" applyProtection="1">
      <protection locked="0"/>
    </xf>
    <xf numFmtId="0" fontId="5" fillId="2" borderId="3" xfId="0" applyFont="1" applyFill="1" applyBorder="1" applyAlignment="1" applyProtection="1">
      <protection locked="0"/>
    </xf>
    <xf numFmtId="0" fontId="5" fillId="0" borderId="3" xfId="0" applyFont="1" applyFill="1" applyBorder="1" applyAlignment="1" applyProtection="1"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65" fontId="0" fillId="2" borderId="0" xfId="0" applyNumberFormat="1" applyFill="1" applyAlignment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3" borderId="0" xfId="0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5" fillId="2" borderId="0" xfId="0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165" fontId="5" fillId="3" borderId="0" xfId="1" applyNumberFormat="1" applyFont="1" applyFill="1" applyBorder="1" applyAlignment="1"/>
    <xf numFmtId="166" fontId="5" fillId="3" borderId="0" xfId="0" applyNumberFormat="1" applyFont="1" applyFill="1" applyBorder="1" applyAlignment="1"/>
    <xf numFmtId="38" fontId="26" fillId="2" borderId="0" xfId="0" applyNumberFormat="1" applyFont="1" applyFill="1" applyAlignment="1" applyProtection="1">
      <alignment horizontal="center"/>
    </xf>
    <xf numFmtId="0" fontId="28" fillId="0" borderId="0" xfId="0" applyFont="1" applyAlignment="1" applyProtection="1">
      <alignment horizontal="center"/>
    </xf>
    <xf numFmtId="38" fontId="41" fillId="2" borderId="0" xfId="0" applyNumberFormat="1" applyFont="1" applyFill="1" applyAlignment="1" applyProtection="1">
      <alignment horizontal="center"/>
    </xf>
    <xf numFmtId="165" fontId="5" fillId="0" borderId="0" xfId="1" applyNumberFormat="1" applyFont="1" applyFill="1" applyBorder="1"/>
    <xf numFmtId="0" fontId="42" fillId="0" borderId="0" xfId="0" applyFont="1" applyAlignment="1">
      <alignment horizontal="right" vertical="center" readingOrder="2"/>
    </xf>
    <xf numFmtId="0" fontId="42" fillId="7" borderId="0" xfId="0" applyFont="1" applyFill="1" applyAlignment="1">
      <alignment horizontal="right" vertical="center" readingOrder="2"/>
    </xf>
    <xf numFmtId="168" fontId="5" fillId="0" borderId="0" xfId="0" applyNumberFormat="1" applyFont="1" applyAlignment="1">
      <alignment horizontal="right"/>
    </xf>
    <xf numFmtId="168" fontId="5" fillId="0" borderId="0" xfId="0" applyNumberFormat="1" applyFont="1" applyAlignment="1"/>
    <xf numFmtId="168" fontId="5" fillId="3" borderId="0" xfId="1" applyNumberFormat="1" applyFont="1" applyFill="1" applyBorder="1" applyAlignment="1">
      <alignment horizontal="right"/>
    </xf>
    <xf numFmtId="0" fontId="43" fillId="2" borderId="3" xfId="0" applyFont="1" applyFill="1" applyBorder="1" applyAlignment="1" applyProtection="1">
      <alignment horizontal="center" wrapText="1"/>
      <protection locked="0"/>
    </xf>
    <xf numFmtId="0" fontId="43" fillId="0" borderId="3" xfId="0" applyFont="1" applyBorder="1" applyAlignment="1" applyProtection="1">
      <alignment horizontal="center"/>
      <protection locked="0"/>
    </xf>
    <xf numFmtId="0" fontId="43" fillId="2" borderId="3" xfId="0" applyFont="1" applyFill="1" applyBorder="1" applyAlignment="1" applyProtection="1">
      <protection locked="0"/>
    </xf>
    <xf numFmtId="0" fontId="43" fillId="2" borderId="0" xfId="0" applyFont="1" applyFill="1" applyBorder="1" applyAlignment="1" applyProtection="1">
      <protection locked="0"/>
    </xf>
    <xf numFmtId="0" fontId="44" fillId="2" borderId="0" xfId="0" applyFont="1" applyFill="1" applyBorder="1" applyAlignment="1" applyProtection="1">
      <protection locked="0"/>
    </xf>
    <xf numFmtId="0" fontId="44" fillId="0" borderId="0" xfId="0" applyFont="1" applyAlignment="1" applyProtection="1">
      <protection locked="0"/>
    </xf>
    <xf numFmtId="0" fontId="44" fillId="2" borderId="0" xfId="0" applyFont="1" applyFill="1" applyAlignment="1" applyProtection="1">
      <protection locked="0"/>
    </xf>
    <xf numFmtId="0" fontId="43" fillId="4" borderId="1" xfId="0" applyFont="1" applyFill="1" applyBorder="1"/>
    <xf numFmtId="0" fontId="45" fillId="3" borderId="0" xfId="0" applyFont="1" applyFill="1" applyBorder="1" applyAlignment="1"/>
    <xf numFmtId="0" fontId="39" fillId="2" borderId="0" xfId="0" applyFont="1" applyFill="1" applyBorder="1" applyAlignment="1">
      <alignment horizontal="right"/>
    </xf>
    <xf numFmtId="166" fontId="11" fillId="0" borderId="0" xfId="0" applyNumberFormat="1" applyFont="1" applyFill="1" applyBorder="1"/>
    <xf numFmtId="166" fontId="11" fillId="0" borderId="0" xfId="2" applyNumberFormat="1" applyFont="1" applyFill="1" applyBorder="1"/>
    <xf numFmtId="166" fontId="5" fillId="0" borderId="0" xfId="2" applyNumberFormat="1" applyFont="1" applyFill="1" applyBorder="1"/>
    <xf numFmtId="9" fontId="5" fillId="3" borderId="0" xfId="0" applyNumberFormat="1" applyFont="1" applyFill="1" applyBorder="1" applyAlignment="1"/>
    <xf numFmtId="0" fontId="0" fillId="5" borderId="0" xfId="0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right"/>
    </xf>
    <xf numFmtId="9" fontId="5" fillId="3" borderId="0" xfId="2" applyNumberFormat="1" applyFont="1" applyFill="1" applyBorder="1"/>
    <xf numFmtId="168" fontId="5" fillId="7" borderId="0" xfId="0" applyNumberFormat="1" applyFont="1" applyFill="1" applyAlignment="1"/>
    <xf numFmtId="0" fontId="5" fillId="8" borderId="4" xfId="0" applyFont="1" applyFill="1" applyBorder="1"/>
    <xf numFmtId="168" fontId="5" fillId="8" borderId="1" xfId="0" applyNumberFormat="1" applyFont="1" applyFill="1" applyBorder="1" applyAlignment="1"/>
    <xf numFmtId="0" fontId="5" fillId="0" borderId="0" xfId="0" applyFont="1" applyFill="1"/>
    <xf numFmtId="168" fontId="5" fillId="3" borderId="0" xfId="1" applyNumberFormat="1" applyFont="1" applyFill="1" applyBorder="1"/>
    <xf numFmtId="0" fontId="5" fillId="0" borderId="0" xfId="0" applyFont="1" applyAlignment="1">
      <alignment wrapText="1"/>
    </xf>
    <xf numFmtId="0" fontId="0" fillId="0" borderId="3" xfId="0" applyBorder="1"/>
    <xf numFmtId="0" fontId="5" fillId="0" borderId="1" xfId="0" applyFont="1" applyBorder="1"/>
    <xf numFmtId="168" fontId="5" fillId="0" borderId="1" xfId="0" applyNumberFormat="1" applyFont="1" applyBorder="1" applyAlignment="1"/>
    <xf numFmtId="168" fontId="5" fillId="3" borderId="1" xfId="1" applyNumberFormat="1" applyFont="1" applyFill="1" applyBorder="1"/>
    <xf numFmtId="168" fontId="5" fillId="0" borderId="0" xfId="0" applyNumberFormat="1" applyFont="1" applyFill="1" applyAlignment="1">
      <alignment horizontal="right"/>
    </xf>
    <xf numFmtId="168" fontId="5" fillId="0" borderId="0" xfId="0" applyNumberFormat="1" applyFont="1" applyFill="1" applyAlignment="1"/>
    <xf numFmtId="168" fontId="5" fillId="0" borderId="1" xfId="0" applyNumberFormat="1" applyFont="1" applyFill="1" applyBorder="1" applyAlignment="1"/>
    <xf numFmtId="0" fontId="30" fillId="0" borderId="0" xfId="0" applyFont="1"/>
    <xf numFmtId="170" fontId="5" fillId="3" borderId="0" xfId="0" applyNumberFormat="1" applyFont="1" applyFill="1" applyBorder="1"/>
    <xf numFmtId="170" fontId="5" fillId="2" borderId="0" xfId="0" applyNumberFormat="1" applyFont="1" applyFill="1" applyBorder="1"/>
    <xf numFmtId="0" fontId="2" fillId="2" borderId="0" xfId="0" applyFont="1" applyFill="1" applyBorder="1"/>
    <xf numFmtId="166" fontId="5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 applyProtection="1">
      <protection locked="0"/>
    </xf>
    <xf numFmtId="165" fontId="1" fillId="2" borderId="0" xfId="1" applyNumberFormat="1" applyFont="1" applyFill="1" applyBorder="1" applyAlignment="1">
      <alignment horizontal="right"/>
    </xf>
    <xf numFmtId="0" fontId="1" fillId="3" borderId="0" xfId="0" applyFont="1" applyFill="1" applyBorder="1" applyAlignment="1"/>
    <xf numFmtId="168" fontId="1" fillId="0" borderId="0" xfId="0" applyNumberFormat="1" applyFont="1" applyFill="1" applyAlignment="1">
      <alignment horizontal="right"/>
    </xf>
    <xf numFmtId="168" fontId="1" fillId="7" borderId="0" xfId="0" applyNumberFormat="1" applyFont="1" applyFill="1" applyAlignment="1">
      <alignment horizontal="right"/>
    </xf>
    <xf numFmtId="166" fontId="1" fillId="0" borderId="0" xfId="0" applyNumberFormat="1" applyFont="1" applyFill="1" applyAlignment="1">
      <alignment horizontal="right"/>
    </xf>
    <xf numFmtId="166" fontId="1" fillId="7" borderId="0" xfId="0" applyNumberFormat="1" applyFont="1" applyFill="1" applyAlignment="1">
      <alignment horizontal="right"/>
    </xf>
    <xf numFmtId="0" fontId="1" fillId="2" borderId="0" xfId="0" applyFont="1" applyFill="1" applyBorder="1" applyAlignment="1" applyProtection="1">
      <alignment horizontal="center" wrapText="1"/>
      <protection locked="0"/>
    </xf>
    <xf numFmtId="165" fontId="1" fillId="0" borderId="0" xfId="0" applyNumberFormat="1" applyFont="1" applyAlignme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9" borderId="0" xfId="0" applyFont="1" applyFill="1" applyBorder="1" applyAlignment="1" applyProtection="1">
      <alignment horizontal="center" wrapText="1"/>
      <protection locked="0"/>
    </xf>
    <xf numFmtId="2" fontId="1" fillId="2" borderId="0" xfId="0" applyNumberFormat="1" applyFont="1" applyFill="1" applyBorder="1" applyAlignment="1" applyProtection="1">
      <alignment horizontal="center" wrapText="1"/>
      <protection locked="0"/>
    </xf>
    <xf numFmtId="169" fontId="1" fillId="2" borderId="0" xfId="0" applyNumberFormat="1" applyFont="1" applyFill="1" applyBorder="1" applyAlignment="1" applyProtection="1">
      <alignment horizontal="center" wrapText="1"/>
      <protection locked="0"/>
    </xf>
    <xf numFmtId="2" fontId="1" fillId="0" borderId="0" xfId="0" applyNumberFormat="1" applyFont="1" applyFill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2" fontId="1" fillId="0" borderId="0" xfId="0" applyNumberFormat="1" applyFont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165" fontId="1" fillId="2" borderId="0" xfId="0" applyNumberFormat="1" applyFont="1" applyFill="1" applyAlignment="1" applyProtection="1">
      <protection locked="0"/>
    </xf>
    <xf numFmtId="168" fontId="5" fillId="7" borderId="0" xfId="0" applyNumberFormat="1" applyFont="1" applyFill="1" applyAlignment="1">
      <alignment horizontal="right"/>
    </xf>
    <xf numFmtId="171" fontId="5" fillId="7" borderId="0" xfId="0" applyNumberFormat="1" applyFont="1" applyFill="1" applyAlignment="1"/>
    <xf numFmtId="9" fontId="11" fillId="3" borderId="0" xfId="0" applyNumberFormat="1" applyFont="1" applyFill="1" applyBorder="1" applyAlignment="1">
      <alignment horizontal="right"/>
    </xf>
    <xf numFmtId="165" fontId="5" fillId="2" borderId="0" xfId="0" applyNumberFormat="1" applyFont="1" applyFill="1" applyBorder="1"/>
    <xf numFmtId="1" fontId="5" fillId="0" borderId="0" xfId="0" applyNumberFormat="1" applyFont="1" applyFill="1" applyBorder="1"/>
    <xf numFmtId="0" fontId="5" fillId="3" borderId="0" xfId="0" applyFont="1" applyFill="1" applyBorder="1"/>
    <xf numFmtId="171" fontId="5" fillId="0" borderId="0" xfId="0" applyNumberFormat="1" applyFont="1" applyFill="1" applyAlignment="1">
      <alignment horizontal="right"/>
    </xf>
    <xf numFmtId="171" fontId="5" fillId="7" borderId="0" xfId="0" applyNumberFormat="1" applyFont="1" applyFill="1" applyAlignment="1">
      <alignment horizontal="right"/>
    </xf>
    <xf numFmtId="165" fontId="5" fillId="7" borderId="0" xfId="1" applyNumberFormat="1" applyFont="1" applyFill="1" applyBorder="1"/>
    <xf numFmtId="0" fontId="5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horizontal="right"/>
    </xf>
    <xf numFmtId="0" fontId="46" fillId="0" borderId="0" xfId="0" applyFont="1"/>
    <xf numFmtId="172" fontId="5" fillId="2" borderId="0" xfId="0" applyNumberFormat="1" applyFont="1" applyFill="1" applyBorder="1" applyAlignment="1">
      <alignment horizontal="left"/>
    </xf>
    <xf numFmtId="172" fontId="5" fillId="7" borderId="0" xfId="0" applyNumberFormat="1" applyFont="1" applyFill="1" applyAlignment="1"/>
    <xf numFmtId="172" fontId="5" fillId="0" borderId="0" xfId="0" applyNumberFormat="1" applyFont="1" applyFill="1" applyAlignment="1"/>
    <xf numFmtId="0" fontId="5" fillId="2" borderId="0" xfId="0" applyNumberFormat="1" applyFont="1" applyFill="1"/>
    <xf numFmtId="0" fontId="1" fillId="0" borderId="0" xfId="0" applyFont="1"/>
    <xf numFmtId="0" fontId="40" fillId="3" borderId="3" xfId="0" applyFont="1" applyFill="1" applyBorder="1"/>
    <xf numFmtId="0" fontId="7" fillId="0" borderId="0" xfId="0" applyFont="1"/>
    <xf numFmtId="0" fontId="1" fillId="2" borderId="0" xfId="0" applyFont="1" applyFill="1"/>
    <xf numFmtId="0" fontId="5" fillId="2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0" xfId="0" applyFont="1" applyFill="1" applyBorder="1"/>
    <xf numFmtId="0" fontId="1" fillId="3" borderId="3" xfId="0" applyFont="1" applyFill="1" applyBorder="1"/>
    <xf numFmtId="0" fontId="47" fillId="0" borderId="0" xfId="0" applyFont="1" applyFill="1" applyBorder="1" applyAlignment="1">
      <alignment vertical="center" wrapText="1"/>
    </xf>
    <xf numFmtId="0" fontId="1" fillId="0" borderId="0" xfId="0" applyFont="1" applyBorder="1"/>
    <xf numFmtId="165" fontId="1" fillId="0" borderId="0" xfId="1" applyNumberFormat="1" applyFont="1"/>
    <xf numFmtId="0" fontId="1" fillId="0" borderId="0" xfId="0" applyFont="1" applyAlignment="1">
      <alignment horizontal="left"/>
    </xf>
    <xf numFmtId="168" fontId="5" fillId="7" borderId="3" xfId="0" applyNumberFormat="1" applyFont="1" applyFill="1" applyBorder="1" applyAlignment="1"/>
    <xf numFmtId="168" fontId="5" fillId="7" borderId="1" xfId="0" applyNumberFormat="1" applyFont="1" applyFill="1" applyBorder="1" applyAlignment="1"/>
    <xf numFmtId="0" fontId="1" fillId="0" borderId="0" xfId="0" applyFont="1" applyFill="1"/>
    <xf numFmtId="0" fontId="5" fillId="2" borderId="0" xfId="0" applyFont="1" applyFill="1" applyBorder="1" applyAlignment="1">
      <alignment horizontal="right"/>
    </xf>
    <xf numFmtId="165" fontId="0" fillId="0" borderId="0" xfId="0" applyNumberFormat="1"/>
    <xf numFmtId="49" fontId="30" fillId="2" borderId="0" xfId="0" applyNumberFormat="1" applyFont="1" applyFill="1" applyAlignment="1" applyProtection="1">
      <alignment horizontal="center"/>
    </xf>
    <xf numFmtId="168" fontId="49" fillId="3" borderId="0" xfId="1" applyNumberFormat="1" applyFont="1" applyFill="1" applyBorder="1"/>
    <xf numFmtId="168" fontId="5" fillId="0" borderId="0" xfId="0" applyNumberFormat="1" applyFont="1" applyFill="1" applyBorder="1" applyAlignment="1"/>
    <xf numFmtId="0" fontId="3" fillId="5" borderId="3" xfId="0" applyFont="1" applyFill="1" applyBorder="1" applyAlignment="1">
      <alignment horizontal="center"/>
    </xf>
    <xf numFmtId="0" fontId="34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  <xf numFmtId="0" fontId="5" fillId="0" borderId="0" xfId="0" applyFont="1" applyAlignment="1">
      <alignment horizontal="center"/>
    </xf>
    <xf numFmtId="0" fontId="43" fillId="2" borderId="0" xfId="0" applyFont="1" applyFill="1" applyBorder="1" applyAlignment="1">
      <alignment horizontal="right"/>
    </xf>
    <xf numFmtId="168" fontId="5" fillId="7" borderId="0" xfId="0" applyNumberFormat="1" applyFont="1" applyFill="1" applyBorder="1" applyAlignment="1"/>
    <xf numFmtId="168" fontId="11" fillId="0" borderId="0" xfId="0" applyNumberFormat="1" applyFont="1" applyFill="1" applyBorder="1" applyAlignment="1">
      <alignment horizontal="right"/>
    </xf>
    <xf numFmtId="168" fontId="5" fillId="0" borderId="0" xfId="0" applyNumberFormat="1" applyFont="1" applyFill="1" applyBorder="1" applyAlignment="1">
      <alignment horizontal="right"/>
    </xf>
    <xf numFmtId="168" fontId="5" fillId="0" borderId="3" xfId="0" applyNumberFormat="1" applyFont="1" applyFill="1" applyBorder="1" applyAlignment="1"/>
    <xf numFmtId="165" fontId="5" fillId="2" borderId="3" xfId="1" applyNumberFormat="1" applyFont="1" applyFill="1" applyBorder="1" applyAlignment="1">
      <alignment horizontal="right"/>
    </xf>
    <xf numFmtId="168" fontId="5" fillId="7" borderId="2" xfId="0" applyNumberFormat="1" applyFont="1" applyFill="1" applyBorder="1" applyAlignment="1"/>
    <xf numFmtId="166" fontId="11" fillId="7" borderId="0" xfId="0" applyNumberFormat="1" applyFont="1" applyFill="1" applyBorder="1"/>
    <xf numFmtId="165" fontId="5" fillId="0" borderId="0" xfId="1" applyNumberFormat="1" applyFont="1"/>
    <xf numFmtId="165" fontId="5" fillId="0" borderId="0" xfId="1" applyNumberFormat="1" applyFont="1" applyBorder="1"/>
    <xf numFmtId="165" fontId="11" fillId="3" borderId="0" xfId="1" applyNumberFormat="1" applyFont="1" applyFill="1" applyBorder="1" applyAlignment="1">
      <alignment horizontal="right"/>
    </xf>
    <xf numFmtId="166" fontId="5" fillId="7" borderId="0" xfId="0" applyNumberFormat="1" applyFont="1" applyFill="1" applyBorder="1" applyAlignment="1"/>
    <xf numFmtId="166" fontId="5" fillId="0" borderId="0" xfId="0" applyNumberFormat="1" applyFont="1" applyFill="1" applyBorder="1" applyAlignment="1"/>
    <xf numFmtId="0" fontId="0" fillId="0" borderId="0" xfId="0" applyAlignment="1">
      <alignment wrapText="1"/>
    </xf>
    <xf numFmtId="0" fontId="34" fillId="2" borderId="0" xfId="0" applyFont="1" applyFill="1" applyAlignment="1">
      <alignment horizontal="center"/>
    </xf>
    <xf numFmtId="165" fontId="5" fillId="3" borderId="3" xfId="1" applyNumberFormat="1" applyFont="1" applyFill="1" applyBorder="1"/>
    <xf numFmtId="0" fontId="11" fillId="2" borderId="3" xfId="0" applyFont="1" applyFill="1" applyBorder="1" applyAlignment="1">
      <alignment horizontal="right"/>
    </xf>
    <xf numFmtId="165" fontId="5" fillId="2" borderId="3" xfId="1" applyNumberFormat="1" applyFont="1" applyFill="1" applyBorder="1"/>
    <xf numFmtId="165" fontId="5" fillId="0" borderId="0" xfId="0" applyNumberFormat="1" applyFont="1" applyFill="1" applyBorder="1"/>
    <xf numFmtId="165" fontId="5" fillId="3" borderId="1" xfId="1" applyNumberFormat="1" applyFont="1" applyFill="1" applyBorder="1"/>
    <xf numFmtId="165" fontId="5" fillId="0" borderId="1" xfId="0" applyNumberFormat="1" applyFont="1" applyFill="1" applyBorder="1"/>
    <xf numFmtId="0" fontId="40" fillId="0" borderId="0" xfId="0" applyFont="1" applyBorder="1" applyAlignment="1">
      <alignment horizontal="center" vertical="center" wrapText="1"/>
    </xf>
    <xf numFmtId="166" fontId="5" fillId="3" borderId="0" xfId="1" applyNumberFormat="1" applyFont="1" applyFill="1" applyBorder="1"/>
    <xf numFmtId="166" fontId="5" fillId="0" borderId="0" xfId="0" applyNumberFormat="1" applyFont="1" applyFill="1" applyAlignment="1">
      <alignment horizontal="right"/>
    </xf>
    <xf numFmtId="165" fontId="5" fillId="0" borderId="3" xfId="0" applyNumberFormat="1" applyFont="1" applyFill="1" applyBorder="1"/>
    <xf numFmtId="0" fontId="1" fillId="2" borderId="0" xfId="0" applyFont="1" applyFill="1" applyBorder="1"/>
    <xf numFmtId="165" fontId="13" fillId="2" borderId="0" xfId="1" applyNumberFormat="1" applyFont="1" applyFill="1" applyBorder="1"/>
    <xf numFmtId="0" fontId="31" fillId="3" borderId="0" xfId="0" applyFont="1" applyFill="1" applyBorder="1" applyAlignment="1"/>
    <xf numFmtId="168" fontId="44" fillId="7" borderId="0" xfId="0" applyNumberFormat="1" applyFont="1" applyFill="1" applyAlignment="1">
      <alignment horizontal="right"/>
    </xf>
    <xf numFmtId="166" fontId="13" fillId="2" borderId="0" xfId="0" applyNumberFormat="1" applyFont="1" applyFill="1" applyBorder="1"/>
    <xf numFmtId="166" fontId="13" fillId="2" borderId="0" xfId="2" applyNumberFormat="1" applyFont="1" applyFill="1" applyBorder="1"/>
    <xf numFmtId="165" fontId="44" fillId="2" borderId="0" xfId="1" applyNumberFormat="1" applyFont="1" applyFill="1" applyBorder="1" applyAlignment="1">
      <alignment horizontal="right"/>
    </xf>
    <xf numFmtId="168" fontId="44" fillId="0" borderId="0" xfId="0" applyNumberFormat="1" applyFont="1" applyFill="1" applyAlignment="1">
      <alignment horizontal="right"/>
    </xf>
    <xf numFmtId="166" fontId="44" fillId="7" borderId="0" xfId="0" applyNumberFormat="1" applyFont="1" applyFill="1" applyAlignment="1">
      <alignment horizontal="right"/>
    </xf>
    <xf numFmtId="166" fontId="44" fillId="0" borderId="0" xfId="0" applyNumberFormat="1" applyFont="1" applyFill="1" applyAlignment="1">
      <alignment horizontal="right"/>
    </xf>
    <xf numFmtId="166" fontId="13" fillId="3" borderId="0" xfId="0" applyNumberFormat="1" applyFont="1" applyFill="1" applyBorder="1"/>
    <xf numFmtId="0" fontId="44" fillId="3" borderId="0" xfId="0" applyFont="1" applyFill="1" applyBorder="1" applyAlignment="1"/>
    <xf numFmtId="173" fontId="5" fillId="2" borderId="0" xfId="0" applyNumberFormat="1" applyFont="1" applyFill="1" applyBorder="1" applyAlignment="1">
      <alignment horizontal="center"/>
    </xf>
    <xf numFmtId="0" fontId="0" fillId="0" borderId="0" xfId="0" applyAlignment="1"/>
    <xf numFmtId="0" fontId="48" fillId="0" borderId="0" xfId="0" applyFont="1" applyAlignment="1">
      <alignment horizontal="justify" vertical="center"/>
    </xf>
    <xf numFmtId="0" fontId="48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8" fillId="2" borderId="0" xfId="0" applyFont="1" applyFill="1" applyBorder="1" applyAlignment="1" applyProtection="1">
      <alignment horizontal="center"/>
      <protection locked="0"/>
    </xf>
    <xf numFmtId="0" fontId="35" fillId="2" borderId="0" xfId="0" applyFont="1" applyFill="1" applyAlignment="1" applyProtection="1">
      <alignment horizontal="center"/>
      <protection locked="0"/>
    </xf>
    <xf numFmtId="168" fontId="0" fillId="0" borderId="0" xfId="0" applyNumberFormat="1"/>
    <xf numFmtId="0" fontId="5" fillId="2" borderId="0" xfId="0" applyFont="1" applyFill="1" applyAlignment="1" applyProtection="1">
      <alignment wrapText="1"/>
      <protection locked="0"/>
    </xf>
    <xf numFmtId="165" fontId="5" fillId="8" borderId="0" xfId="1" applyNumberFormat="1" applyFont="1" applyFill="1" applyBorder="1"/>
    <xf numFmtId="166" fontId="11" fillId="8" borderId="0" xfId="2" applyNumberFormat="1" applyFont="1" applyFill="1" applyBorder="1"/>
    <xf numFmtId="166" fontId="11" fillId="8" borderId="0" xfId="0" applyNumberFormat="1" applyFont="1" applyFill="1" applyBorder="1"/>
    <xf numFmtId="168" fontId="5" fillId="8" borderId="0" xfId="0" applyNumberFormat="1" applyFont="1" applyFill="1" applyAlignment="1">
      <alignment horizontal="right"/>
    </xf>
    <xf numFmtId="166" fontId="11" fillId="8" borderId="0" xfId="2" applyNumberFormat="1" applyFont="1" applyFill="1" applyBorder="1" applyAlignment="1">
      <alignment horizontal="right"/>
    </xf>
    <xf numFmtId="171" fontId="5" fillId="8" borderId="0" xfId="0" applyNumberFormat="1" applyFont="1" applyFill="1" applyAlignment="1">
      <alignment horizontal="right"/>
    </xf>
    <xf numFmtId="165" fontId="5" fillId="8" borderId="0" xfId="1" applyNumberFormat="1" applyFont="1" applyFill="1" applyBorder="1" applyAlignment="1">
      <alignment horizontal="right"/>
    </xf>
    <xf numFmtId="0" fontId="9" fillId="8" borderId="1" xfId="0" applyFont="1" applyFill="1" applyBorder="1"/>
    <xf numFmtId="166" fontId="13" fillId="8" borderId="1" xfId="0" applyNumberFormat="1" applyFont="1" applyFill="1" applyBorder="1"/>
    <xf numFmtId="166" fontId="5" fillId="8" borderId="0" xfId="0" applyNumberFormat="1" applyFont="1" applyFill="1" applyBorder="1"/>
    <xf numFmtId="43" fontId="5" fillId="8" borderId="0" xfId="1" applyNumberFormat="1" applyFont="1" applyFill="1" applyBorder="1"/>
    <xf numFmtId="168" fontId="5" fillId="8" borderId="0" xfId="0" applyNumberFormat="1" applyFont="1" applyFill="1" applyAlignment="1"/>
    <xf numFmtId="0" fontId="5" fillId="8" borderId="4" xfId="0" applyFont="1" applyFill="1" applyBorder="1" applyAlignment="1">
      <alignment horizontal="left"/>
    </xf>
    <xf numFmtId="0" fontId="0" fillId="8" borderId="1" xfId="0" applyFill="1" applyBorder="1"/>
    <xf numFmtId="0" fontId="0" fillId="8" borderId="0" xfId="0" applyFill="1" applyBorder="1"/>
    <xf numFmtId="165" fontId="5" fillId="8" borderId="3" xfId="1" applyNumberFormat="1" applyFont="1" applyFill="1" applyBorder="1" applyAlignment="1">
      <alignment horizontal="right"/>
    </xf>
    <xf numFmtId="168" fontId="5" fillId="8" borderId="3" xfId="0" applyNumberFormat="1" applyFont="1" applyFill="1" applyBorder="1" applyAlignment="1"/>
    <xf numFmtId="166" fontId="5" fillId="8" borderId="0" xfId="0" applyNumberFormat="1" applyFont="1" applyFill="1" applyBorder="1" applyAlignment="1"/>
    <xf numFmtId="168" fontId="5" fillId="8" borderId="0" xfId="0" applyNumberFormat="1" applyFont="1" applyFill="1" applyBorder="1" applyAlignment="1"/>
    <xf numFmtId="0" fontId="5" fillId="8" borderId="1" xfId="0" applyFont="1" applyFill="1" applyBorder="1"/>
    <xf numFmtId="0" fontId="5" fillId="8" borderId="1" xfId="0" applyFont="1" applyFill="1" applyBorder="1" applyAlignment="1">
      <alignment horizontal="left"/>
    </xf>
    <xf numFmtId="166" fontId="11" fillId="8" borderId="1" xfId="0" applyNumberFormat="1" applyFont="1" applyFill="1" applyBorder="1"/>
    <xf numFmtId="168" fontId="5" fillId="8" borderId="1" xfId="0" applyNumberFormat="1" applyFont="1" applyFill="1" applyBorder="1"/>
    <xf numFmtId="165" fontId="5" fillId="8" borderId="1" xfId="1" applyNumberFormat="1" applyFont="1" applyFill="1" applyBorder="1"/>
    <xf numFmtId="166" fontId="31" fillId="8" borderId="1" xfId="0" applyNumberFormat="1" applyFont="1" applyFill="1" applyBorder="1"/>
    <xf numFmtId="0" fontId="11" fillId="8" borderId="0" xfId="0" applyFont="1" applyFill="1" applyBorder="1" applyAlignment="1">
      <alignment horizontal="right"/>
    </xf>
    <xf numFmtId="168" fontId="5" fillId="8" borderId="0" xfId="0" applyNumberFormat="1" applyFont="1" applyFill="1" applyBorder="1" applyAlignment="1">
      <alignment horizontal="right"/>
    </xf>
    <xf numFmtId="165" fontId="5" fillId="8" borderId="3" xfId="1" applyNumberFormat="1" applyFont="1" applyFill="1" applyBorder="1"/>
    <xf numFmtId="0" fontId="5" fillId="8" borderId="0" xfId="0" applyFont="1" applyFill="1" applyBorder="1"/>
    <xf numFmtId="165" fontId="11" fillId="8" borderId="0" xfId="1" applyNumberFormat="1" applyFont="1" applyFill="1" applyBorder="1" applyAlignment="1">
      <alignment horizontal="right"/>
    </xf>
    <xf numFmtId="166" fontId="16" fillId="8" borderId="1" xfId="0" applyNumberFormat="1" applyFont="1" applyFill="1" applyBorder="1"/>
    <xf numFmtId="166" fontId="11" fillId="8" borderId="0" xfId="0" applyNumberFormat="1" applyFont="1" applyFill="1" applyBorder="1" applyAlignment="1">
      <alignment horizontal="right"/>
    </xf>
    <xf numFmtId="170" fontId="5" fillId="8" borderId="0" xfId="0" applyNumberFormat="1" applyFont="1" applyFill="1" applyBorder="1"/>
    <xf numFmtId="166" fontId="5" fillId="8" borderId="0" xfId="0" applyNumberFormat="1" applyFont="1" applyFill="1" applyAlignment="1">
      <alignment horizontal="right"/>
    </xf>
    <xf numFmtId="166" fontId="0" fillId="8" borderId="1" xfId="0" applyNumberFormat="1" applyFill="1" applyBorder="1"/>
    <xf numFmtId="0" fontId="12" fillId="5" borderId="0" xfId="0" applyFont="1" applyFill="1" applyBorder="1"/>
    <xf numFmtId="0" fontId="3" fillId="5" borderId="0" xfId="0" applyFont="1" applyFill="1" applyBorder="1" applyAlignment="1">
      <alignment horizontal="center"/>
    </xf>
    <xf numFmtId="0" fontId="13" fillId="3" borderId="0" xfId="0" applyFont="1" applyFill="1" applyBorder="1" applyAlignment="1"/>
    <xf numFmtId="165" fontId="5" fillId="3" borderId="3" xfId="1" applyNumberFormat="1" applyFont="1" applyFill="1" applyBorder="1" applyAlignment="1">
      <alignment horizontal="right"/>
    </xf>
    <xf numFmtId="165" fontId="5" fillId="8" borderId="1" xfId="0" applyNumberFormat="1" applyFont="1" applyFill="1" applyBorder="1"/>
    <xf numFmtId="0" fontId="40" fillId="0" borderId="0" xfId="0" applyFont="1" applyBorder="1" applyAlignment="1">
      <alignment horizontal="left" vertical="center"/>
    </xf>
    <xf numFmtId="0" fontId="40" fillId="0" borderId="0" xfId="0" applyFont="1" applyBorder="1" applyAlignment="1">
      <alignment horizontal="justify" vertical="center"/>
    </xf>
    <xf numFmtId="0" fontId="12" fillId="5" borderId="2" xfId="0" applyFont="1" applyFill="1" applyBorder="1"/>
    <xf numFmtId="0" fontId="5" fillId="0" borderId="0" xfId="0" applyFont="1" applyAlignment="1"/>
    <xf numFmtId="0" fontId="4" fillId="0" borderId="0" xfId="0" applyFont="1" applyAlignment="1">
      <alignment horizontal="justify" vertical="center"/>
    </xf>
    <xf numFmtId="165" fontId="1" fillId="0" borderId="0" xfId="0" applyNumberFormat="1" applyFont="1" applyAlignment="1" applyProtection="1">
      <alignment horizontal="center"/>
      <protection locked="0"/>
    </xf>
    <xf numFmtId="9" fontId="11" fillId="3" borderId="0" xfId="2" applyNumberFormat="1" applyFont="1" applyFill="1" applyBorder="1" applyAlignment="1">
      <alignment horizontal="right"/>
    </xf>
    <xf numFmtId="0" fontId="0" fillId="3" borderId="3" xfId="0" applyFill="1" applyBorder="1" applyAlignment="1">
      <alignment horizontal="center"/>
    </xf>
    <xf numFmtId="174" fontId="5" fillId="0" borderId="0" xfId="1" applyNumberFormat="1" applyFont="1" applyAlignment="1">
      <alignment horizontal="center" vertical="center"/>
    </xf>
    <xf numFmtId="174" fontId="5" fillId="2" borderId="0" xfId="1" applyNumberFormat="1" applyFont="1" applyFill="1" applyBorder="1" applyAlignment="1">
      <alignment horizontal="center" vertical="center"/>
    </xf>
    <xf numFmtId="174" fontId="5" fillId="0" borderId="0" xfId="0" applyNumberFormat="1" applyFont="1" applyAlignment="1">
      <alignment horizontal="center" vertical="center"/>
    </xf>
    <xf numFmtId="174" fontId="0" fillId="8" borderId="0" xfId="0" applyNumberFormat="1" applyFill="1" applyBorder="1" applyAlignment="1">
      <alignment horizontal="center" vertical="center"/>
    </xf>
    <xf numFmtId="174" fontId="5" fillId="0" borderId="0" xfId="0" applyNumberFormat="1" applyFont="1" applyFill="1" applyAlignment="1">
      <alignment horizontal="center" vertical="center"/>
    </xf>
    <xf numFmtId="174" fontId="0" fillId="0" borderId="0" xfId="0" applyNumberFormat="1" applyAlignment="1">
      <alignment horizontal="center" vertical="center"/>
    </xf>
    <xf numFmtId="174" fontId="5" fillId="8" borderId="1" xfId="1" applyNumberFormat="1" applyFont="1" applyFill="1" applyBorder="1" applyAlignment="1">
      <alignment horizontal="center" vertical="center"/>
    </xf>
    <xf numFmtId="174" fontId="5" fillId="8" borderId="0" xfId="1" applyNumberFormat="1" applyFont="1" applyFill="1" applyBorder="1" applyAlignment="1">
      <alignment horizontal="center" vertical="center"/>
    </xf>
    <xf numFmtId="0" fontId="42" fillId="7" borderId="0" xfId="0" applyFont="1" applyFill="1" applyAlignment="1">
      <alignment horizontal="center" vertical="center" readingOrder="2"/>
    </xf>
    <xf numFmtId="166" fontId="11" fillId="3" borderId="0" xfId="0" applyNumberFormat="1" applyFont="1" applyFill="1" applyBorder="1" applyAlignment="1">
      <alignment horizontal="center"/>
    </xf>
    <xf numFmtId="166" fontId="11" fillId="2" borderId="0" xfId="0" applyNumberFormat="1" applyFont="1" applyFill="1" applyBorder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65" fontId="1" fillId="2" borderId="0" xfId="1" applyNumberFormat="1" applyFont="1" applyFill="1" applyBorder="1" applyAlignment="1">
      <alignment horizontal="center"/>
    </xf>
    <xf numFmtId="1" fontId="5" fillId="3" borderId="0" xfId="0" applyNumberFormat="1" applyFont="1" applyFill="1" applyBorder="1" applyAlignment="1"/>
    <xf numFmtId="1" fontId="5" fillId="2" borderId="0" xfId="0" applyNumberFormat="1" applyFont="1" applyFill="1" applyBorder="1"/>
    <xf numFmtId="173" fontId="1" fillId="0" borderId="0" xfId="0" applyNumberFormat="1" applyFont="1" applyFill="1" applyBorder="1" applyAlignment="1" applyProtection="1">
      <alignment horizontal="center" wrapText="1"/>
      <protection locked="0"/>
    </xf>
    <xf numFmtId="165" fontId="1" fillId="0" borderId="0" xfId="0" applyNumberFormat="1" applyFont="1" applyFill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 wrapText="1"/>
      <protection locked="0"/>
    </xf>
    <xf numFmtId="165" fontId="5" fillId="10" borderId="0" xfId="0" applyNumberFormat="1" applyFont="1" applyFill="1"/>
    <xf numFmtId="0" fontId="0" fillId="10" borderId="0" xfId="0" applyFill="1"/>
    <xf numFmtId="166" fontId="11" fillId="10" borderId="0" xfId="0" applyNumberFormat="1" applyFont="1" applyFill="1" applyBorder="1"/>
    <xf numFmtId="0" fontId="9" fillId="10" borderId="1" xfId="0" applyFont="1" applyFill="1" applyBorder="1"/>
    <xf numFmtId="168" fontId="5" fillId="10" borderId="0" xfId="0" applyNumberFormat="1" applyFont="1" applyFill="1" applyAlignment="1">
      <alignment horizontal="right"/>
    </xf>
    <xf numFmtId="170" fontId="5" fillId="10" borderId="0" xfId="0" applyNumberFormat="1" applyFont="1" applyFill="1" applyBorder="1"/>
    <xf numFmtId="166" fontId="5" fillId="10" borderId="0" xfId="0" applyNumberFormat="1" applyFont="1" applyFill="1" applyBorder="1"/>
    <xf numFmtId="166" fontId="5" fillId="3" borderId="0" xfId="0" applyNumberFormat="1" applyFont="1" applyFill="1"/>
    <xf numFmtId="165" fontId="11" fillId="10" borderId="0" xfId="1" applyNumberFormat="1" applyFont="1" applyFill="1" applyBorder="1" applyAlignment="1">
      <alignment horizontal="right"/>
    </xf>
    <xf numFmtId="166" fontId="11" fillId="10" borderId="0" xfId="2" applyNumberFormat="1" applyFont="1" applyFill="1" applyBorder="1" applyAlignment="1">
      <alignment horizontal="right"/>
    </xf>
    <xf numFmtId="165" fontId="5" fillId="10" borderId="0" xfId="0" applyNumberFormat="1" applyFont="1" applyFill="1" applyBorder="1"/>
    <xf numFmtId="165" fontId="5" fillId="10" borderId="0" xfId="1" applyNumberFormat="1" applyFont="1" applyFill="1" applyBorder="1"/>
    <xf numFmtId="166" fontId="11" fillId="10" borderId="0" xfId="2" applyNumberFormat="1" applyFont="1" applyFill="1" applyBorder="1"/>
    <xf numFmtId="0" fontId="11" fillId="10" borderId="0" xfId="0" applyFont="1" applyFill="1" applyBorder="1" applyAlignment="1">
      <alignment horizontal="right"/>
    </xf>
    <xf numFmtId="165" fontId="5" fillId="10" borderId="3" xfId="1" applyNumberFormat="1" applyFont="1" applyFill="1" applyBorder="1"/>
    <xf numFmtId="0" fontId="5" fillId="10" borderId="0" xfId="0" applyFont="1" applyFill="1" applyBorder="1"/>
    <xf numFmtId="0" fontId="0" fillId="10" borderId="0" xfId="0" applyFill="1" applyBorder="1"/>
    <xf numFmtId="165" fontId="5" fillId="10" borderId="1" xfId="1" applyNumberFormat="1" applyFont="1" applyFill="1" applyBorder="1"/>
    <xf numFmtId="165" fontId="5" fillId="10" borderId="3" xfId="0" applyNumberFormat="1" applyFont="1" applyFill="1" applyBorder="1"/>
    <xf numFmtId="165" fontId="5" fillId="10" borderId="1" xfId="0" applyNumberFormat="1" applyFont="1" applyFill="1" applyBorder="1"/>
    <xf numFmtId="168" fontId="5" fillId="10" borderId="0" xfId="0" applyNumberFormat="1" applyFont="1" applyFill="1" applyBorder="1" applyAlignment="1"/>
    <xf numFmtId="168" fontId="5" fillId="10" borderId="0" xfId="0" applyNumberFormat="1" applyFont="1" applyFill="1" applyAlignment="1"/>
    <xf numFmtId="165" fontId="5" fillId="10" borderId="3" xfId="1" applyNumberFormat="1" applyFont="1" applyFill="1" applyBorder="1" applyAlignment="1">
      <alignment horizontal="right"/>
    </xf>
    <xf numFmtId="165" fontId="5" fillId="10" borderId="0" xfId="1" applyNumberFormat="1" applyFont="1" applyFill="1" applyBorder="1" applyAlignment="1">
      <alignment horizontal="right"/>
    </xf>
    <xf numFmtId="168" fontId="5" fillId="10" borderId="3" xfId="0" applyNumberFormat="1" applyFont="1" applyFill="1" applyBorder="1" applyAlignment="1"/>
    <xf numFmtId="166" fontId="5" fillId="10" borderId="0" xfId="0" applyNumberFormat="1" applyFont="1" applyFill="1" applyBorder="1" applyAlignment="1"/>
    <xf numFmtId="168" fontId="5" fillId="10" borderId="1" xfId="0" applyNumberFormat="1" applyFont="1" applyFill="1" applyBorder="1" applyAlignment="1"/>
    <xf numFmtId="43" fontId="5" fillId="10" borderId="0" xfId="0" applyNumberFormat="1" applyFont="1" applyFill="1" applyBorder="1"/>
    <xf numFmtId="168" fontId="5" fillId="10" borderId="0" xfId="0" applyNumberFormat="1" applyFont="1" applyFill="1"/>
    <xf numFmtId="166" fontId="5" fillId="10" borderId="0" xfId="0" applyNumberFormat="1" applyFont="1" applyFill="1" applyAlignment="1">
      <alignment horizontal="right"/>
    </xf>
    <xf numFmtId="0" fontId="5" fillId="11" borderId="1" xfId="0" applyFont="1" applyFill="1" applyBorder="1"/>
    <xf numFmtId="166" fontId="43" fillId="3" borderId="0" xfId="0" applyNumberFormat="1" applyFont="1" applyFill="1" applyBorder="1"/>
    <xf numFmtId="166" fontId="43" fillId="2" borderId="0" xfId="0" applyNumberFormat="1" applyFont="1" applyFill="1" applyBorder="1"/>
    <xf numFmtId="166" fontId="43" fillId="8" borderId="0" xfId="0" applyNumberFormat="1" applyFont="1" applyFill="1" applyBorder="1"/>
    <xf numFmtId="166" fontId="43" fillId="10" borderId="0" xfId="0" applyNumberFormat="1" applyFont="1" applyFill="1" applyBorder="1"/>
    <xf numFmtId="166" fontId="43" fillId="10" borderId="0" xfId="0" applyNumberFormat="1" applyFont="1" applyFill="1"/>
    <xf numFmtId="168" fontId="5" fillId="0" borderId="3" xfId="0" applyNumberFormat="1" applyFont="1" applyFill="1" applyBorder="1" applyAlignment="1">
      <alignment horizontal="right"/>
    </xf>
    <xf numFmtId="0" fontId="5" fillId="10" borderId="1" xfId="0" applyFont="1" applyFill="1" applyBorder="1"/>
    <xf numFmtId="168" fontId="5" fillId="10" borderId="1" xfId="0" applyNumberFormat="1" applyFont="1" applyFill="1" applyBorder="1"/>
    <xf numFmtId="0" fontId="0" fillId="11" borderId="0" xfId="0" applyFill="1"/>
    <xf numFmtId="168" fontId="5" fillId="11" borderId="1" xfId="0" applyNumberFormat="1" applyFont="1" applyFill="1" applyBorder="1"/>
    <xf numFmtId="0" fontId="5" fillId="12" borderId="1" xfId="0" applyFont="1" applyFill="1" applyBorder="1"/>
    <xf numFmtId="168" fontId="5" fillId="12" borderId="1" xfId="0" applyNumberFormat="1" applyFont="1" applyFill="1" applyBorder="1"/>
    <xf numFmtId="0" fontId="0" fillId="12" borderId="0" xfId="0" applyFill="1"/>
    <xf numFmtId="0" fontId="5" fillId="13" borderId="1" xfId="0" applyFont="1" applyFill="1" applyBorder="1"/>
    <xf numFmtId="0" fontId="0" fillId="13" borderId="0" xfId="0" applyFill="1"/>
    <xf numFmtId="0" fontId="5" fillId="10" borderId="0" xfId="0" applyFont="1" applyFill="1"/>
    <xf numFmtId="168" fontId="5" fillId="13" borderId="1" xfId="0" applyNumberFormat="1" applyFont="1" applyFill="1" applyBorder="1"/>
    <xf numFmtId="165" fontId="0" fillId="0" borderId="0" xfId="0" applyNumberFormat="1" applyFill="1" applyBorder="1"/>
    <xf numFmtId="3" fontId="5" fillId="0" borderId="0" xfId="0" applyNumberFormat="1" applyFont="1" applyFill="1" applyBorder="1"/>
    <xf numFmtId="0" fontId="0" fillId="0" borderId="0" xfId="0" applyFill="1" applyAlignment="1"/>
    <xf numFmtId="0" fontId="7" fillId="0" borderId="0" xfId="0" applyFont="1" applyFill="1" applyAlignment="1">
      <alignment horizontal="left"/>
    </xf>
    <xf numFmtId="0" fontId="5" fillId="0" borderId="0" xfId="0" applyFont="1" applyFill="1" applyAlignment="1"/>
    <xf numFmtId="0" fontId="1" fillId="0" borderId="0" xfId="0" applyFont="1" applyFill="1" applyAlignment="1"/>
    <xf numFmtId="0" fontId="50" fillId="0" borderId="0" xfId="0" applyFont="1" applyFill="1"/>
    <xf numFmtId="165" fontId="1" fillId="0" borderId="0" xfId="1" applyNumberFormat="1" applyFont="1" applyFill="1"/>
    <xf numFmtId="0" fontId="1" fillId="0" borderId="0" xfId="0" applyFont="1" applyFill="1" applyAlignment="1">
      <alignment horizontal="left"/>
    </xf>
    <xf numFmtId="165" fontId="1" fillId="0" borderId="0" xfId="1" applyNumberFormat="1" applyFont="1" applyFill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165" fontId="1" fillId="0" borderId="0" xfId="1" applyNumberFormat="1" applyFont="1" applyFill="1" applyAlignment="1">
      <alignment horizontal="center"/>
    </xf>
    <xf numFmtId="10" fontId="1" fillId="0" borderId="0" xfId="1" applyNumberFormat="1" applyFont="1" applyFill="1"/>
    <xf numFmtId="0" fontId="1" fillId="0" borderId="0" xfId="0" applyFont="1" applyFill="1" applyAlignment="1">
      <alignment horizontal="center"/>
    </xf>
    <xf numFmtId="0" fontId="47" fillId="0" borderId="3" xfId="0" applyFont="1" applyFill="1" applyBorder="1" applyAlignment="1">
      <alignment vertical="center" wrapText="1"/>
    </xf>
    <xf numFmtId="165" fontId="1" fillId="0" borderId="3" xfId="1" applyNumberFormat="1" applyFont="1" applyFill="1" applyBorder="1" applyAlignment="1">
      <alignment horizontal="left"/>
    </xf>
    <xf numFmtId="165" fontId="1" fillId="0" borderId="3" xfId="1" applyNumberFormat="1" applyFont="1" applyFill="1" applyBorder="1" applyAlignment="1">
      <alignment horizontal="center"/>
    </xf>
    <xf numFmtId="10" fontId="1" fillId="0" borderId="3" xfId="1" applyNumberFormat="1" applyFont="1" applyFill="1" applyBorder="1"/>
    <xf numFmtId="0" fontId="1" fillId="0" borderId="3" xfId="0" applyFont="1" applyFill="1" applyBorder="1" applyAlignment="1">
      <alignment horizontal="center"/>
    </xf>
    <xf numFmtId="165" fontId="1" fillId="0" borderId="3" xfId="1" applyNumberFormat="1" applyFont="1" applyFill="1" applyBorder="1" applyAlignment="1"/>
    <xf numFmtId="165" fontId="1" fillId="0" borderId="3" xfId="1" applyNumberFormat="1" applyFont="1" applyFill="1" applyBorder="1" applyAlignment="1">
      <alignment horizontal="center" wrapText="1"/>
    </xf>
    <xf numFmtId="10" fontId="1" fillId="0" borderId="3" xfId="0" applyNumberFormat="1" applyFont="1" applyFill="1" applyBorder="1" applyAlignment="1">
      <alignment horizontal="center"/>
    </xf>
    <xf numFmtId="165" fontId="1" fillId="0" borderId="0" xfId="1" applyNumberFormat="1" applyFont="1" applyFill="1" applyAlignment="1"/>
    <xf numFmtId="165" fontId="1" fillId="0" borderId="0" xfId="1" applyNumberFormat="1" applyFont="1" applyFill="1" applyAlignment="1">
      <alignment horizontal="right" readingOrder="1"/>
    </xf>
    <xf numFmtId="0" fontId="1" fillId="0" borderId="3" xfId="0" applyFont="1" applyFill="1" applyBorder="1"/>
    <xf numFmtId="165" fontId="1" fillId="0" borderId="0" xfId="1" applyNumberFormat="1" applyFont="1" applyFill="1" applyBorder="1" applyAlignment="1"/>
    <xf numFmtId="165" fontId="1" fillId="0" borderId="0" xfId="1" applyNumberFormat="1" applyFont="1" applyFill="1" applyBorder="1"/>
    <xf numFmtId="10" fontId="1" fillId="0" borderId="0" xfId="1" applyNumberFormat="1" applyFont="1" applyFill="1" applyBorder="1"/>
    <xf numFmtId="0" fontId="1" fillId="0" borderId="0" xfId="0" applyFont="1" applyFill="1" applyBorder="1" applyAlignment="1">
      <alignment horizontal="left"/>
    </xf>
    <xf numFmtId="168" fontId="43" fillId="0" borderId="0" xfId="0" applyNumberFormat="1" applyFont="1" applyFill="1" applyAlignment="1">
      <alignment horizontal="right"/>
    </xf>
    <xf numFmtId="9" fontId="5" fillId="7" borderId="0" xfId="2" applyNumberFormat="1" applyFont="1" applyFill="1" applyBorder="1"/>
    <xf numFmtId="0" fontId="7" fillId="0" borderId="0" xfId="0" applyFont="1" applyFill="1"/>
    <xf numFmtId="0" fontId="0" fillId="0" borderId="5" xfId="0" applyFill="1" applyBorder="1"/>
    <xf numFmtId="0" fontId="5" fillId="0" borderId="5" xfId="0" applyFont="1" applyFill="1" applyBorder="1" applyAlignment="1">
      <alignment horizontal="right"/>
    </xf>
    <xf numFmtId="0" fontId="5" fillId="0" borderId="5" xfId="0" applyFont="1" applyFill="1" applyBorder="1" applyAlignment="1">
      <alignment horizontal="right" wrapText="1"/>
    </xf>
    <xf numFmtId="0" fontId="5" fillId="0" borderId="5" xfId="0" applyFont="1" applyFill="1" applyBorder="1" applyAlignment="1">
      <alignment horizontal="center"/>
    </xf>
    <xf numFmtId="0" fontId="1" fillId="0" borderId="5" xfId="0" applyFont="1" applyFill="1" applyBorder="1"/>
    <xf numFmtId="165" fontId="0" fillId="0" borderId="5" xfId="1" applyNumberFormat="1" applyFont="1" applyFill="1" applyBorder="1"/>
    <xf numFmtId="0" fontId="5" fillId="0" borderId="5" xfId="0" applyFont="1" applyFill="1" applyBorder="1"/>
    <xf numFmtId="165" fontId="5" fillId="0" borderId="5" xfId="0" applyNumberFormat="1" applyFont="1" applyFill="1" applyBorder="1"/>
    <xf numFmtId="173" fontId="5" fillId="0" borderId="0" xfId="0" applyNumberFormat="1" applyFont="1" applyFill="1" applyBorder="1" applyAlignment="1" applyProtection="1">
      <alignment horizontal="center" wrapText="1"/>
      <protection locked="0"/>
    </xf>
    <xf numFmtId="165" fontId="5" fillId="0" borderId="0" xfId="0" applyNumberFormat="1" applyFont="1" applyFill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Alignment="1" applyProtection="1">
      <alignment horizontal="left"/>
      <protection locked="0"/>
    </xf>
    <xf numFmtId="0" fontId="1" fillId="0" borderId="0" xfId="0" applyFont="1" applyAlignment="1"/>
    <xf numFmtId="0" fontId="0" fillId="0" borderId="0" xfId="0" applyFill="1" applyAlignment="1">
      <alignment horizontal="left"/>
    </xf>
  </cellXfs>
  <cellStyles count="4">
    <cellStyle name="Comma" xfId="1" builtinId="3"/>
    <cellStyle name="Normal" xfId="0" builtinId="0"/>
    <cellStyle name="Percent" xfId="2" builtinId="5"/>
    <cellStyle name="היפר-קישור" xfId="3" builtinId="8"/>
  </cellStyles>
  <dxfs count="0"/>
  <tableStyles count="0" defaultTableStyle="TableStyleMedium9" defaultPivotStyle="PivotStyleLight16"/>
  <colors>
    <mruColors>
      <color rgb="FFCCFF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47625</xdr:rowOff>
    </xdr:from>
    <xdr:to>
      <xdr:col>6</xdr:col>
      <xdr:colOff>466725</xdr:colOff>
      <xdr:row>31</xdr:row>
      <xdr:rowOff>152400</xdr:rowOff>
    </xdr:to>
    <xdr:pic>
      <xdr:nvPicPr>
        <xdr:cNvPr id="14756" name="Picture 4" descr="bg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3743325" cy="7219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3175</xdr:colOff>
      <xdr:row>1</xdr:row>
      <xdr:rowOff>132362</xdr:rowOff>
    </xdr:from>
    <xdr:to>
      <xdr:col>10</xdr:col>
      <xdr:colOff>533400</xdr:colOff>
      <xdr:row>10</xdr:row>
      <xdr:rowOff>42263</xdr:rowOff>
    </xdr:to>
    <xdr:pic>
      <xdr:nvPicPr>
        <xdr:cNvPr id="14757" name="Picture 3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188075" y="284762"/>
          <a:ext cx="1533525" cy="1522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0</xdr:rowOff>
    </xdr:from>
    <xdr:to>
      <xdr:col>0</xdr:col>
      <xdr:colOff>800099</xdr:colOff>
      <xdr:row>3</xdr:row>
      <xdr:rowOff>158208</xdr:rowOff>
    </xdr:to>
    <xdr:pic>
      <xdr:nvPicPr>
        <xdr:cNvPr id="2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2874" y="0"/>
          <a:ext cx="657225" cy="64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25578</xdr:rowOff>
    </xdr:from>
    <xdr:to>
      <xdr:col>0</xdr:col>
      <xdr:colOff>838200</xdr:colOff>
      <xdr:row>4</xdr:row>
      <xdr:rowOff>50483</xdr:rowOff>
    </xdr:to>
    <xdr:pic>
      <xdr:nvPicPr>
        <xdr:cNvPr id="2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8600" y="25578"/>
          <a:ext cx="609600" cy="67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0</xdr:rowOff>
    </xdr:from>
    <xdr:to>
      <xdr:col>0</xdr:col>
      <xdr:colOff>962025</xdr:colOff>
      <xdr:row>5</xdr:row>
      <xdr:rowOff>63144</xdr:rowOff>
    </xdr:to>
    <xdr:pic>
      <xdr:nvPicPr>
        <xdr:cNvPr id="2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5" y="0"/>
          <a:ext cx="685800" cy="75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70028</xdr:rowOff>
    </xdr:from>
    <xdr:to>
      <xdr:col>0</xdr:col>
      <xdr:colOff>600075</xdr:colOff>
      <xdr:row>3</xdr:row>
      <xdr:rowOff>63322</xdr:rowOff>
    </xdr:to>
    <xdr:pic>
      <xdr:nvPicPr>
        <xdr:cNvPr id="16594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250" y="70028"/>
          <a:ext cx="504825" cy="517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0</xdr:row>
      <xdr:rowOff>70028</xdr:rowOff>
    </xdr:from>
    <xdr:ext cx="504825" cy="556857"/>
    <xdr:pic>
      <xdr:nvPicPr>
        <xdr:cNvPr id="3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250" y="70028"/>
          <a:ext cx="504825" cy="556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</xdr:colOff>
      <xdr:row>0</xdr:row>
      <xdr:rowOff>39499</xdr:rowOff>
    </xdr:from>
    <xdr:to>
      <xdr:col>1</xdr:col>
      <xdr:colOff>401638</xdr:colOff>
      <xdr:row>2</xdr:row>
      <xdr:rowOff>131951</xdr:rowOff>
    </xdr:to>
    <xdr:pic>
      <xdr:nvPicPr>
        <xdr:cNvPr id="2" name="Picture 1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50" y="39499"/>
          <a:ext cx="398463" cy="409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70028</xdr:rowOff>
    </xdr:from>
    <xdr:to>
      <xdr:col>1</xdr:col>
      <xdr:colOff>600075</xdr:colOff>
      <xdr:row>3</xdr:row>
      <xdr:rowOff>135440</xdr:rowOff>
    </xdr:to>
    <xdr:pic>
      <xdr:nvPicPr>
        <xdr:cNvPr id="3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250" y="70028"/>
          <a:ext cx="504825" cy="517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70394</xdr:rowOff>
    </xdr:from>
    <xdr:to>
      <xdr:col>0</xdr:col>
      <xdr:colOff>819150</xdr:colOff>
      <xdr:row>3</xdr:row>
      <xdr:rowOff>66131</xdr:rowOff>
    </xdr:to>
    <xdr:pic>
      <xdr:nvPicPr>
        <xdr:cNvPr id="8852" name="Picture 1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50" y="70394"/>
          <a:ext cx="609600" cy="605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87856</xdr:rowOff>
    </xdr:from>
    <xdr:to>
      <xdr:col>0</xdr:col>
      <xdr:colOff>819150</xdr:colOff>
      <xdr:row>3</xdr:row>
      <xdr:rowOff>83593</xdr:rowOff>
    </xdr:to>
    <xdr:pic>
      <xdr:nvPicPr>
        <xdr:cNvPr id="17618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50" y="87856"/>
          <a:ext cx="609600" cy="605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111303</xdr:rowOff>
    </xdr:from>
    <xdr:to>
      <xdr:col>0</xdr:col>
      <xdr:colOff>784161</xdr:colOff>
      <xdr:row>4</xdr:row>
      <xdr:rowOff>51954</xdr:rowOff>
    </xdr:to>
    <xdr:pic>
      <xdr:nvPicPr>
        <xdr:cNvPr id="15573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3350" y="111303"/>
          <a:ext cx="650811" cy="590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111303</xdr:rowOff>
    </xdr:from>
    <xdr:to>
      <xdr:col>0</xdr:col>
      <xdr:colOff>784161</xdr:colOff>
      <xdr:row>4</xdr:row>
      <xdr:rowOff>42429</xdr:rowOff>
    </xdr:to>
    <xdr:pic>
      <xdr:nvPicPr>
        <xdr:cNvPr id="2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3350" y="111303"/>
          <a:ext cx="650811" cy="578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2</xdr:row>
      <xdr:rowOff>95250</xdr:rowOff>
    </xdr:from>
    <xdr:to>
      <xdr:col>0</xdr:col>
      <xdr:colOff>866776</xdr:colOff>
      <xdr:row>7</xdr:row>
      <xdr:rowOff>67958</xdr:rowOff>
    </xdr:to>
    <xdr:pic>
      <xdr:nvPicPr>
        <xdr:cNvPr id="2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576" y="419100"/>
          <a:ext cx="838200" cy="782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111303</xdr:rowOff>
    </xdr:from>
    <xdr:to>
      <xdr:col>0</xdr:col>
      <xdr:colOff>784161</xdr:colOff>
      <xdr:row>4</xdr:row>
      <xdr:rowOff>42429</xdr:rowOff>
    </xdr:to>
    <xdr:pic>
      <xdr:nvPicPr>
        <xdr:cNvPr id="2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3350" y="111303"/>
          <a:ext cx="650811" cy="578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209549</xdr:colOff>
      <xdr:row>3</xdr:row>
      <xdr:rowOff>39499</xdr:rowOff>
    </xdr:from>
    <xdr:to>
      <xdr:col>0</xdr:col>
      <xdr:colOff>701386</xdr:colOff>
      <xdr:row>5</xdr:row>
      <xdr:rowOff>131951</xdr:rowOff>
    </xdr:to>
    <xdr:pic>
      <xdr:nvPicPr>
        <xdr:cNvPr id="2" name="Picture 1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49" y="533067"/>
          <a:ext cx="491837" cy="421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0</xdr:col>
      <xdr:colOff>784161</xdr:colOff>
      <xdr:row>5</xdr:row>
      <xdr:rowOff>13854</xdr:rowOff>
    </xdr:to>
    <xdr:pic>
      <xdr:nvPicPr>
        <xdr:cNvPr id="3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3350" y="0"/>
          <a:ext cx="650811" cy="690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0</xdr:col>
      <xdr:colOff>781050</xdr:colOff>
      <xdr:row>3</xdr:row>
      <xdr:rowOff>5994</xdr:rowOff>
    </xdr:to>
    <xdr:pic>
      <xdr:nvPicPr>
        <xdr:cNvPr id="2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3350" y="0"/>
          <a:ext cx="647700" cy="606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16053</xdr:rowOff>
    </xdr:from>
    <xdr:to>
      <xdr:col>0</xdr:col>
      <xdr:colOff>800100</xdr:colOff>
      <xdr:row>4</xdr:row>
      <xdr:rowOff>50622</xdr:rowOff>
    </xdr:to>
    <xdr:pic>
      <xdr:nvPicPr>
        <xdr:cNvPr id="2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2875" y="16053"/>
          <a:ext cx="657225" cy="682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r.bezeq.co.il/" TargetMode="External"/><Relationship Id="rId1" Type="http://schemas.openxmlformats.org/officeDocument/2006/relationships/hyperlink" Target="mailto:ir@bezeq.co.il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D2:W250"/>
  <sheetViews>
    <sheetView showGridLines="0" tabSelected="1" workbookViewId="0">
      <selection activeCell="G14" sqref="G14"/>
    </sheetView>
  </sheetViews>
  <sheetFormatPr defaultColWidth="8.6640625" defaultRowHeight="13.2"/>
  <cols>
    <col min="2" max="2" width="15.6640625" customWidth="1"/>
    <col min="3" max="3" width="9.33203125" customWidth="1"/>
    <col min="4" max="4" width="5.6640625" customWidth="1"/>
    <col min="5" max="5" width="9.33203125" hidden="1" customWidth="1"/>
    <col min="6" max="6" width="9.33203125" customWidth="1"/>
    <col min="7" max="7" width="23.33203125" customWidth="1"/>
    <col min="8" max="8" width="9" customWidth="1"/>
    <col min="9" max="9" width="2.5546875" customWidth="1"/>
    <col min="10" max="10" width="13.33203125" customWidth="1"/>
    <col min="11" max="11" width="12.33203125" customWidth="1"/>
    <col min="12" max="12" width="26.44140625" customWidth="1"/>
    <col min="13" max="13" width="10.33203125" customWidth="1"/>
    <col min="14" max="14" width="9.33203125" customWidth="1"/>
  </cols>
  <sheetData>
    <row r="2" spans="4:16">
      <c r="D2" s="4"/>
      <c r="E2" s="4"/>
      <c r="F2" s="4"/>
      <c r="G2" s="4"/>
      <c r="H2" s="4"/>
      <c r="I2" s="4"/>
      <c r="N2" s="4"/>
      <c r="O2" s="4"/>
      <c r="P2" s="4"/>
    </row>
    <row r="3" spans="4:16" ht="24.6">
      <c r="D3" s="4"/>
      <c r="E3" s="4"/>
      <c r="F3" s="4"/>
      <c r="G3" s="4"/>
      <c r="H3" s="5"/>
      <c r="I3" s="5"/>
      <c r="N3" s="13"/>
      <c r="O3" s="4"/>
      <c r="P3" s="4"/>
    </row>
    <row r="4" spans="4:16">
      <c r="D4" s="4"/>
      <c r="E4" s="4"/>
      <c r="F4" s="4"/>
      <c r="G4" s="4"/>
      <c r="H4" s="4"/>
      <c r="I4" s="4"/>
      <c r="N4" s="4"/>
      <c r="O4" s="4"/>
      <c r="P4" s="4"/>
    </row>
    <row r="5" spans="4:16">
      <c r="D5" s="4"/>
      <c r="E5" s="4"/>
      <c r="F5" s="4"/>
      <c r="G5" s="4"/>
      <c r="H5" s="4"/>
      <c r="I5" s="4"/>
      <c r="N5" s="4"/>
      <c r="O5" s="4"/>
      <c r="P5" s="4"/>
    </row>
    <row r="6" spans="4:16">
      <c r="D6" s="4"/>
      <c r="E6" s="4"/>
      <c r="F6" s="4"/>
      <c r="G6" s="4"/>
      <c r="H6" s="4"/>
      <c r="I6" s="4"/>
      <c r="N6" s="4"/>
      <c r="O6" s="4"/>
      <c r="P6" s="4"/>
    </row>
    <row r="7" spans="4:16">
      <c r="D7" s="4"/>
      <c r="E7" s="4"/>
      <c r="F7" s="4"/>
      <c r="G7" s="4"/>
      <c r="H7" s="4"/>
      <c r="I7" s="4"/>
      <c r="N7" s="4"/>
      <c r="O7" s="4"/>
      <c r="P7" s="4"/>
    </row>
    <row r="8" spans="4:16">
      <c r="D8" s="4"/>
      <c r="E8" s="4"/>
      <c r="F8" s="4"/>
      <c r="G8" s="4"/>
      <c r="H8" s="4"/>
      <c r="I8" s="4"/>
      <c r="N8" s="4"/>
      <c r="O8" s="4"/>
      <c r="P8" s="4"/>
    </row>
    <row r="9" spans="4:16">
      <c r="D9" s="4"/>
      <c r="E9" s="4"/>
      <c r="F9" s="4"/>
      <c r="G9" s="4"/>
      <c r="H9" s="4"/>
      <c r="I9" s="4"/>
      <c r="N9" s="4"/>
      <c r="O9" s="4"/>
      <c r="P9" s="4"/>
    </row>
    <row r="10" spans="4:16">
      <c r="D10" s="4"/>
      <c r="E10" s="4"/>
      <c r="F10" s="4"/>
      <c r="G10" s="4"/>
      <c r="H10" s="4"/>
      <c r="I10" s="4"/>
      <c r="O10" s="4"/>
      <c r="P10" s="4"/>
    </row>
    <row r="11" spans="4:16">
      <c r="D11" s="4"/>
      <c r="E11" s="4"/>
      <c r="F11" s="4"/>
      <c r="G11" s="4"/>
      <c r="H11" s="4"/>
      <c r="I11" s="4"/>
      <c r="O11" s="4"/>
      <c r="P11" s="4"/>
    </row>
    <row r="12" spans="4:16" ht="30.75" customHeight="1">
      <c r="D12" s="4"/>
      <c r="E12" s="4"/>
      <c r="F12" s="4"/>
      <c r="J12" s="129" t="s">
        <v>421</v>
      </c>
      <c r="K12" s="127"/>
      <c r="L12" s="127"/>
      <c r="N12" s="6"/>
      <c r="O12" s="4"/>
      <c r="P12" s="4"/>
    </row>
    <row r="13" spans="4:16" ht="15.6">
      <c r="D13" s="4"/>
      <c r="E13" s="4"/>
      <c r="F13" s="4"/>
      <c r="J13" s="128" t="s">
        <v>454</v>
      </c>
      <c r="K13" s="128"/>
      <c r="L13" s="128"/>
      <c r="N13" s="6"/>
      <c r="O13" s="4"/>
      <c r="P13" s="4"/>
    </row>
    <row r="14" spans="4:16" ht="15.6">
      <c r="D14" s="4"/>
      <c r="E14" s="4"/>
      <c r="F14" s="4"/>
      <c r="G14" s="4"/>
      <c r="H14" s="16"/>
      <c r="I14" s="16"/>
      <c r="J14" s="17"/>
      <c r="K14" s="17"/>
      <c r="L14" s="17"/>
      <c r="N14" s="6"/>
      <c r="O14" s="4"/>
      <c r="P14" s="4"/>
    </row>
    <row r="15" spans="4:16" ht="15.6">
      <c r="D15" s="4"/>
      <c r="E15" s="4"/>
      <c r="F15" s="4"/>
      <c r="G15" s="4"/>
      <c r="H15" s="18" t="s">
        <v>25</v>
      </c>
      <c r="I15" s="18"/>
      <c r="J15" s="17"/>
      <c r="K15" s="17"/>
      <c r="L15" s="17"/>
      <c r="N15" s="4"/>
      <c r="O15" s="4"/>
      <c r="P15" s="4"/>
    </row>
    <row r="16" spans="4:16" ht="15.6">
      <c r="D16" s="4"/>
      <c r="E16" s="4"/>
      <c r="F16" s="4"/>
      <c r="G16" s="4"/>
      <c r="H16" s="19"/>
      <c r="I16" s="19"/>
      <c r="J16" s="17"/>
      <c r="K16" s="17"/>
      <c r="L16" s="17"/>
      <c r="N16" s="4"/>
      <c r="O16" s="4"/>
      <c r="P16" s="4"/>
    </row>
    <row r="17" spans="4:16" ht="15.6">
      <c r="D17" s="4"/>
      <c r="E17" s="4"/>
      <c r="F17" s="4"/>
      <c r="G17" s="4"/>
      <c r="H17" s="223" t="s">
        <v>112</v>
      </c>
      <c r="I17" s="166" t="s">
        <v>281</v>
      </c>
      <c r="J17" s="17"/>
      <c r="K17" s="17"/>
      <c r="N17" s="7"/>
      <c r="O17" s="4"/>
      <c r="P17" s="4"/>
    </row>
    <row r="18" spans="4:16" ht="15.6">
      <c r="D18" s="4"/>
      <c r="E18" s="4"/>
      <c r="F18" s="4"/>
      <c r="G18" s="4"/>
      <c r="H18" s="223" t="s">
        <v>112</v>
      </c>
      <c r="I18" s="166" t="s">
        <v>142</v>
      </c>
      <c r="K18" s="15"/>
      <c r="N18" s="7"/>
      <c r="O18" s="4"/>
      <c r="P18" s="4"/>
    </row>
    <row r="19" spans="4:16" ht="15.6">
      <c r="D19" s="4"/>
      <c r="E19" s="4"/>
      <c r="F19" s="4"/>
      <c r="G19" s="4"/>
      <c r="H19" s="223" t="s">
        <v>112</v>
      </c>
      <c r="I19" s="166" t="s">
        <v>356</v>
      </c>
      <c r="K19" s="15"/>
      <c r="N19" s="4"/>
      <c r="O19" s="4"/>
    </row>
    <row r="20" spans="4:16" ht="15.6">
      <c r="D20" s="4"/>
      <c r="E20" s="4"/>
      <c r="F20" s="4"/>
      <c r="G20" s="4"/>
      <c r="H20" s="223" t="s">
        <v>112</v>
      </c>
      <c r="I20" s="166" t="s">
        <v>242</v>
      </c>
      <c r="N20" s="14"/>
      <c r="O20" s="4"/>
    </row>
    <row r="21" spans="4:16" ht="15.6">
      <c r="D21" s="4"/>
      <c r="E21" s="4"/>
      <c r="F21" s="4"/>
      <c r="G21" s="4"/>
      <c r="H21" s="223" t="s">
        <v>112</v>
      </c>
      <c r="I21" s="166" t="s">
        <v>31</v>
      </c>
      <c r="N21" s="14"/>
      <c r="O21" s="4"/>
    </row>
    <row r="22" spans="4:16" ht="15.6">
      <c r="D22" s="4"/>
      <c r="E22" s="4"/>
      <c r="F22" s="4"/>
      <c r="G22" s="4"/>
      <c r="H22" s="223"/>
      <c r="I22" s="166"/>
      <c r="J22" s="15"/>
      <c r="N22" s="4"/>
      <c r="O22" s="4"/>
      <c r="P22" s="4"/>
    </row>
    <row r="23" spans="4:16">
      <c r="D23" s="4"/>
      <c r="E23" s="4"/>
      <c r="F23" s="4"/>
      <c r="G23" s="4"/>
      <c r="H23" s="8" t="s">
        <v>22</v>
      </c>
      <c r="I23" s="8"/>
      <c r="N23" s="4"/>
      <c r="O23" s="4"/>
      <c r="P23" s="4"/>
    </row>
    <row r="24" spans="4:16">
      <c r="D24" s="4"/>
      <c r="E24" s="4"/>
      <c r="F24" s="4"/>
      <c r="G24" s="4"/>
      <c r="H24" s="10" t="s">
        <v>21</v>
      </c>
      <c r="I24" s="10"/>
      <c r="N24" s="4"/>
      <c r="O24" s="4"/>
      <c r="P24" s="4"/>
    </row>
    <row r="25" spans="4:16">
      <c r="D25" s="4"/>
      <c r="E25" s="4"/>
      <c r="F25" s="4"/>
      <c r="G25" s="4"/>
      <c r="H25" s="10" t="s">
        <v>422</v>
      </c>
      <c r="I25" s="10"/>
      <c r="N25" s="4"/>
      <c r="O25" s="4"/>
      <c r="P25" s="4"/>
    </row>
    <row r="26" spans="4:16">
      <c r="D26" s="4"/>
      <c r="E26" s="4"/>
      <c r="F26" s="4"/>
      <c r="G26" s="4"/>
      <c r="H26" s="12" t="s">
        <v>32</v>
      </c>
      <c r="I26" s="12"/>
      <c r="N26" s="4"/>
      <c r="O26" s="4"/>
      <c r="P26" s="4"/>
    </row>
    <row r="27" spans="4:16">
      <c r="D27" s="4"/>
      <c r="E27" s="4"/>
      <c r="F27" s="4"/>
      <c r="G27" s="4"/>
      <c r="H27" s="12" t="s">
        <v>212</v>
      </c>
      <c r="I27" s="12"/>
      <c r="N27" s="4"/>
      <c r="O27" s="4"/>
      <c r="P27" s="4"/>
    </row>
    <row r="28" spans="4:16">
      <c r="D28" s="9"/>
      <c r="E28" s="4"/>
      <c r="F28" s="4"/>
      <c r="G28" s="4"/>
      <c r="P28" s="9"/>
    </row>
    <row r="29" spans="4:16">
      <c r="D29" s="9"/>
      <c r="E29" s="4"/>
      <c r="F29" s="4"/>
      <c r="G29" s="4"/>
      <c r="P29" s="9"/>
    </row>
    <row r="30" spans="4:16">
      <c r="E30" s="11"/>
      <c r="F30" s="4"/>
      <c r="G30" s="4"/>
      <c r="H30" t="s">
        <v>365</v>
      </c>
      <c r="P30" s="9"/>
    </row>
    <row r="31" spans="4:16" ht="12.75" customHeight="1">
      <c r="E31" s="11"/>
      <c r="F31" s="4"/>
      <c r="G31" s="4"/>
      <c r="H31" t="s">
        <v>366</v>
      </c>
      <c r="P31" s="9"/>
    </row>
    <row r="32" spans="4:16" ht="14.25" customHeight="1">
      <c r="D32" s="9"/>
      <c r="E32" s="4"/>
      <c r="F32" s="4"/>
      <c r="G32" s="4"/>
      <c r="H32" t="s">
        <v>367</v>
      </c>
      <c r="I32" s="4"/>
      <c r="P32" s="9"/>
    </row>
    <row r="33" spans="4:16">
      <c r="D33" s="9"/>
      <c r="E33" s="4"/>
      <c r="F33" s="4"/>
      <c r="G33" s="4"/>
      <c r="H33" t="s">
        <v>368</v>
      </c>
      <c r="P33" s="9"/>
    </row>
    <row r="34" spans="4:16">
      <c r="D34" s="9"/>
      <c r="E34" s="4"/>
      <c r="F34" s="4"/>
      <c r="G34" s="4"/>
      <c r="P34" s="9"/>
    </row>
    <row r="37" spans="4:16">
      <c r="D37" s="59"/>
    </row>
    <row r="62" ht="6" customHeight="1"/>
    <row r="64" ht="7.5" customHeight="1"/>
    <row r="250" spans="23:23">
      <c r="W250" s="59"/>
    </row>
  </sheetData>
  <customSheetViews>
    <customSheetView guid="{C6BBAF30-1E81-42FB-BA93-01B6813E2C8C}" showPageBreaks="1" showGridLines="0" printArea="1" showRuler="0"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F07085DA-2B2D-4BE1-891D-F25D604A092E}" scale="85" showPageBreaks="1" showGridLines="0" printArea="1" showRuler="0" topLeftCell="E5">
      <selection activeCell="A77" sqref="A77"/>
      <pageMargins left="0.7" right="0.7" top="0.75" bottom="0.75" header="0.3" footer="0.3"/>
      <pageSetup paperSize="9" orientation="landscape"/>
      <headerFooter alignWithMargins="0"/>
    </customSheetView>
    <customSheetView guid="{6A44E415-E6EC-4CA2-8B4C-A374F00F0261}" scale="85" showPageBreaks="1" showGridLines="0" printArea="1" showRuler="0">
      <pageMargins left="0.7" right="0.7" top="0.75" bottom="0.75" header="0.3" footer="0.3"/>
      <pageSetup paperSize="9" orientation="landscape"/>
      <headerFooter alignWithMargins="0"/>
    </customSheetView>
    <customSheetView guid="{C32ED439-2914-4073-BFBF-7718D6CFE811}" showPageBreaks="1" showGridLines="0" printArea="1">
      <selection activeCell="D61" sqref="D61"/>
      <pageMargins left="0.7" right="0.7" top="0.75" bottom="0.75" header="0.3" footer="0.3"/>
      <pageSetup paperSize="9" orientation="landscape"/>
      <headerFooter alignWithMargins="0"/>
    </customSheetView>
    <customSheetView guid="{44BC518B-F505-4956-BE42-792973965029}" showPageBreaks="1" showGridLines="0" printArea="1" showRuler="0" topLeftCell="E1">
      <selection activeCell="M263" sqref="M263"/>
      <pageMargins left="0.7" right="0.7" top="0.75" bottom="0.75" header="0.3" footer="0.3"/>
      <pageSetup paperSize="9" orientation="landscape"/>
      <headerFooter alignWithMargins="0"/>
    </customSheetView>
    <customSheetView guid="{7DC6D345-C4C0-4162-8636-D495A245EBF8}" showPageBreaks="1" showGridLines="0" printArea="1" topLeftCell="E25">
      <selection activeCell="H12" sqref="H12:L12"/>
      <pageMargins left="0.7" right="0.7" top="0.75" bottom="0.75" header="0.3" footer="0.3"/>
      <pageSetup paperSize="9" orientation="landscape"/>
      <headerFooter alignWithMargins="0"/>
    </customSheetView>
    <customSheetView guid="{67DDFA58-7FF7-4BDB-BFFF-31DB4021D095}" showGridLines="0" topLeftCell="E25">
      <selection activeCell="H12" sqref="H12:L12"/>
      <pageMargins left="0.7" right="0.7" top="0.75" bottom="0.75" header="0.3" footer="0.3"/>
      <pageSetup paperSize="9" orientation="landscape"/>
      <headerFooter alignWithMargins="0"/>
    </customSheetView>
  </customSheetViews>
  <phoneticPr fontId="4" type="noConversion"/>
  <hyperlinks>
    <hyperlink ref="H26" r:id="rId1"/>
    <hyperlink ref="H27" r:id="rId2"/>
  </hyperlinks>
  <pageMargins left="0.23622047244094491" right="0.23622047244094491" top="0.23622047244094491" bottom="0.23622047244094491" header="0.51181102362204722" footer="0.51181102362204722"/>
  <pageSetup paperSize="9" orientation="landscape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K75"/>
  <sheetViews>
    <sheetView showGridLines="0" tabSelected="1" zoomScale="110" zoomScaleNormal="110" workbookViewId="0">
      <pane xSplit="1" ySplit="7" topLeftCell="F69" activePane="bottomRight" state="frozen"/>
      <selection activeCell="G14" sqref="G14"/>
      <selection pane="topRight" activeCell="G14" sqref="G14"/>
      <selection pane="bottomLeft" activeCell="G14" sqref="G14"/>
      <selection pane="bottomRight" activeCell="G14" sqref="G14"/>
    </sheetView>
  </sheetViews>
  <sheetFormatPr defaultRowHeight="13.2"/>
  <cols>
    <col min="1" max="1" width="52.6640625" customWidth="1"/>
    <col min="2" max="5" width="9.109375" hidden="1" customWidth="1"/>
    <col min="7" max="10" width="9.109375" hidden="1" customWidth="1"/>
    <col min="12" max="16" width="9.109375" hidden="1" customWidth="1"/>
    <col min="18" max="22" width="9.109375" hidden="1" customWidth="1"/>
    <col min="26" max="26" width="9.109375" hidden="1" customWidth="1"/>
    <col min="28" max="28" width="9.109375" hidden="1" customWidth="1"/>
    <col min="33" max="33" width="9.109375" hidden="1" customWidth="1"/>
    <col min="35" max="35" width="0" hidden="1" customWidth="1"/>
  </cols>
  <sheetData>
    <row r="1" spans="1:37">
      <c r="A1" s="29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37">
      <c r="A2" s="29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2"/>
      <c r="U2" s="32"/>
    </row>
    <row r="3" spans="1:37">
      <c r="A3" s="30"/>
      <c r="B3" s="45" t="s">
        <v>66</v>
      </c>
      <c r="C3" s="45" t="s">
        <v>0</v>
      </c>
      <c r="D3" s="45" t="s">
        <v>1</v>
      </c>
      <c r="E3" s="45" t="s">
        <v>2</v>
      </c>
      <c r="F3" s="45" t="s">
        <v>5</v>
      </c>
      <c r="G3" s="45" t="s">
        <v>66</v>
      </c>
      <c r="H3" s="45" t="s">
        <v>0</v>
      </c>
      <c r="I3" s="45" t="s">
        <v>1</v>
      </c>
      <c r="J3" s="45" t="s">
        <v>2</v>
      </c>
      <c r="K3" s="45" t="s">
        <v>5</v>
      </c>
      <c r="L3" s="45" t="s">
        <v>66</v>
      </c>
      <c r="M3" s="45" t="s">
        <v>0</v>
      </c>
      <c r="N3" s="45" t="s">
        <v>1</v>
      </c>
      <c r="O3" s="45" t="s">
        <v>361</v>
      </c>
      <c r="P3" s="45" t="s">
        <v>2</v>
      </c>
      <c r="Q3" s="45" t="s">
        <v>5</v>
      </c>
      <c r="R3" s="45" t="s">
        <v>66</v>
      </c>
      <c r="S3" s="45" t="s">
        <v>0</v>
      </c>
      <c r="T3" s="45" t="s">
        <v>1</v>
      </c>
      <c r="U3" s="45" t="s">
        <v>361</v>
      </c>
      <c r="V3" s="45" t="s">
        <v>2</v>
      </c>
      <c r="W3" s="45" t="s">
        <v>5</v>
      </c>
      <c r="X3" s="45" t="s">
        <v>66</v>
      </c>
      <c r="Y3" s="45" t="s">
        <v>0</v>
      </c>
      <c r="Z3" s="229" t="s">
        <v>406</v>
      </c>
      <c r="AA3" s="45" t="s">
        <v>1</v>
      </c>
      <c r="AB3" s="45" t="s">
        <v>361</v>
      </c>
      <c r="AC3" s="45" t="s">
        <v>2</v>
      </c>
      <c r="AD3" s="45" t="s">
        <v>5</v>
      </c>
      <c r="AE3" s="45" t="s">
        <v>66</v>
      </c>
      <c r="AF3" s="45" t="s">
        <v>0</v>
      </c>
      <c r="AG3" s="229" t="s">
        <v>406</v>
      </c>
      <c r="AH3" s="45" t="s">
        <v>1</v>
      </c>
      <c r="AI3" s="45" t="s">
        <v>361</v>
      </c>
      <c r="AJ3" s="45" t="s">
        <v>2</v>
      </c>
      <c r="AK3" s="45" t="s">
        <v>5</v>
      </c>
    </row>
    <row r="4" spans="1:37">
      <c r="A4" s="227" t="s">
        <v>252</v>
      </c>
      <c r="B4" s="45">
        <v>2017</v>
      </c>
      <c r="C4" s="45">
        <v>2017</v>
      </c>
      <c r="D4" s="45">
        <v>2017</v>
      </c>
      <c r="E4" s="45">
        <v>2017</v>
      </c>
      <c r="F4" s="45">
        <v>2017</v>
      </c>
      <c r="G4" s="45">
        <v>2018</v>
      </c>
      <c r="H4" s="45">
        <v>2018</v>
      </c>
      <c r="I4" s="45">
        <v>2018</v>
      </c>
      <c r="J4" s="45">
        <v>2018</v>
      </c>
      <c r="K4" s="45">
        <v>2018</v>
      </c>
      <c r="L4" s="45">
        <v>2019</v>
      </c>
      <c r="M4" s="45">
        <v>2019</v>
      </c>
      <c r="N4" s="45">
        <v>2019</v>
      </c>
      <c r="O4" s="45">
        <v>2019</v>
      </c>
      <c r="P4" s="45">
        <v>2019</v>
      </c>
      <c r="Q4" s="45">
        <v>2019</v>
      </c>
      <c r="R4" s="45">
        <v>2020</v>
      </c>
      <c r="S4" s="45">
        <v>2020</v>
      </c>
      <c r="T4" s="45">
        <v>2020</v>
      </c>
      <c r="U4" s="45">
        <v>2020</v>
      </c>
      <c r="V4" s="45">
        <v>2020</v>
      </c>
      <c r="W4" s="45">
        <v>2020</v>
      </c>
      <c r="X4" s="45">
        <v>2021</v>
      </c>
      <c r="Y4" s="45">
        <v>2021</v>
      </c>
      <c r="Z4" s="45">
        <v>2021</v>
      </c>
      <c r="AA4" s="45">
        <v>2021</v>
      </c>
      <c r="AB4" s="45">
        <v>2021</v>
      </c>
      <c r="AC4" s="45">
        <v>2021</v>
      </c>
      <c r="AD4" s="45">
        <v>2021</v>
      </c>
      <c r="AE4" s="45">
        <v>2022</v>
      </c>
      <c r="AF4" s="45">
        <v>2022</v>
      </c>
      <c r="AG4" s="45">
        <v>2022</v>
      </c>
      <c r="AH4" s="45">
        <v>2022</v>
      </c>
      <c r="AI4" s="45">
        <v>2022</v>
      </c>
      <c r="AJ4" s="45">
        <v>2022</v>
      </c>
      <c r="AK4" s="45">
        <v>2022</v>
      </c>
    </row>
    <row r="5" spans="1:37" ht="6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</row>
    <row r="6" spans="1:37" ht="21">
      <c r="A6" s="33" t="s">
        <v>15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</row>
    <row r="7" spans="1:37">
      <c r="A7" s="295" t="s">
        <v>54</v>
      </c>
      <c r="B7" s="289"/>
      <c r="C7" s="289"/>
      <c r="D7" s="289"/>
      <c r="E7" s="289"/>
      <c r="F7" s="289"/>
      <c r="G7" s="289"/>
      <c r="H7" s="289"/>
      <c r="I7" s="289"/>
      <c r="J7" s="289"/>
      <c r="K7" s="289"/>
      <c r="L7" s="289"/>
      <c r="M7" s="289"/>
      <c r="N7" s="289"/>
      <c r="O7" s="289"/>
      <c r="P7" s="289"/>
      <c r="Q7" s="289"/>
      <c r="R7" s="289"/>
      <c r="S7" s="289"/>
      <c r="T7" s="289"/>
      <c r="U7" s="289"/>
      <c r="V7" s="289"/>
      <c r="W7" s="289"/>
      <c r="X7" s="289"/>
      <c r="Y7" s="289"/>
      <c r="Z7" s="289"/>
      <c r="AA7" s="289"/>
      <c r="AB7" s="289"/>
      <c r="AC7" s="289"/>
      <c r="AD7" s="289"/>
      <c r="AE7" s="289"/>
      <c r="AF7" s="289"/>
      <c r="AG7" s="289"/>
      <c r="AH7" s="289"/>
      <c r="AI7" s="289"/>
      <c r="AJ7" s="289"/>
      <c r="AK7" s="289"/>
    </row>
    <row r="8" spans="1:37">
      <c r="A8" s="60" t="s">
        <v>45</v>
      </c>
      <c r="B8" s="61">
        <v>384</v>
      </c>
      <c r="C8" s="61">
        <v>407</v>
      </c>
      <c r="D8" s="61">
        <v>367</v>
      </c>
      <c r="E8" s="61">
        <f>F8-D8-C8-B8</f>
        <v>379</v>
      </c>
      <c r="F8" s="35">
        <v>1537</v>
      </c>
      <c r="G8" s="61">
        <v>352</v>
      </c>
      <c r="H8" s="61">
        <v>336</v>
      </c>
      <c r="I8" s="61">
        <v>333</v>
      </c>
      <c r="J8" s="61">
        <v>370</v>
      </c>
      <c r="K8" s="35">
        <v>1391</v>
      </c>
      <c r="L8" s="61">
        <v>341</v>
      </c>
      <c r="M8" s="61">
        <v>339</v>
      </c>
      <c r="N8" s="61">
        <v>329</v>
      </c>
      <c r="O8" s="276">
        <v>1009</v>
      </c>
      <c r="P8" s="61">
        <v>330</v>
      </c>
      <c r="Q8" s="35">
        <v>1339</v>
      </c>
      <c r="R8" s="61">
        <v>317</v>
      </c>
      <c r="S8" s="61">
        <v>314</v>
      </c>
      <c r="T8" s="61">
        <v>315</v>
      </c>
      <c r="U8" s="276">
        <v>946</v>
      </c>
      <c r="V8" s="61">
        <v>325</v>
      </c>
      <c r="W8" s="35">
        <v>1271</v>
      </c>
      <c r="X8" s="61">
        <v>312</v>
      </c>
      <c r="Y8" s="61">
        <v>310</v>
      </c>
      <c r="Z8" s="342">
        <v>622</v>
      </c>
      <c r="AA8" s="61">
        <v>287</v>
      </c>
      <c r="AB8" s="276">
        <v>909</v>
      </c>
      <c r="AC8" s="61">
        <v>328</v>
      </c>
      <c r="AD8" s="35">
        <v>1237</v>
      </c>
      <c r="AE8" s="61">
        <v>307</v>
      </c>
      <c r="AF8" s="61">
        <v>302</v>
      </c>
      <c r="AG8" s="342">
        <v>609</v>
      </c>
      <c r="AH8" s="61">
        <v>311</v>
      </c>
      <c r="AI8" s="276">
        <v>920</v>
      </c>
      <c r="AJ8" s="61">
        <v>319</v>
      </c>
      <c r="AK8" s="35">
        <v>1239</v>
      </c>
    </row>
    <row r="9" spans="1:37" ht="10.5" customHeight="1">
      <c r="A9" s="62" t="s">
        <v>7</v>
      </c>
      <c r="B9" s="63"/>
      <c r="C9" s="63">
        <f>C8/B8-1</f>
        <v>5.9895833333333259E-2</v>
      </c>
      <c r="D9" s="63">
        <f>D8/C8-1</f>
        <v>-9.8280098280098316E-2</v>
      </c>
      <c r="E9" s="63">
        <f>E8/D8-1</f>
        <v>3.2697547683923744E-2</v>
      </c>
      <c r="F9" s="23"/>
      <c r="G9" s="63">
        <v>-7.1240105540897103E-2</v>
      </c>
      <c r="H9" s="63">
        <v>-4.5454545454545414E-2</v>
      </c>
      <c r="I9" s="63">
        <v>-8.9285714285713969E-3</v>
      </c>
      <c r="J9" s="63">
        <v>0.11111111111111116</v>
      </c>
      <c r="K9" s="23"/>
      <c r="L9" s="63">
        <v>-7.8378378378378355E-2</v>
      </c>
      <c r="M9" s="63">
        <v>-5.8651026392961825E-3</v>
      </c>
      <c r="N9" s="63">
        <v>-2.9498525073746285E-2</v>
      </c>
      <c r="O9" s="277"/>
      <c r="P9" s="63">
        <v>3.0395136778116338E-3</v>
      </c>
      <c r="Q9" s="23"/>
      <c r="R9" s="63">
        <v>-3.9393939393939426E-2</v>
      </c>
      <c r="S9" s="63">
        <v>-9.4637223974763929E-3</v>
      </c>
      <c r="T9" s="63">
        <v>3.1847133757962887E-3</v>
      </c>
      <c r="U9" s="277"/>
      <c r="V9" s="63">
        <v>3.1746031746031855E-2</v>
      </c>
      <c r="W9" s="23"/>
      <c r="X9" s="63">
        <v>-4.0000000000000036E-2</v>
      </c>
      <c r="Y9" s="63">
        <v>-6.4102564102563875E-3</v>
      </c>
      <c r="Z9" s="343"/>
      <c r="AA9" s="63">
        <v>-7.4193548387096797E-2</v>
      </c>
      <c r="AB9" s="277"/>
      <c r="AC9" s="63">
        <v>0.14285714285714279</v>
      </c>
      <c r="AD9" s="23"/>
      <c r="AE9" s="63">
        <v>-6.4024390243902385E-2</v>
      </c>
      <c r="AF9" s="63">
        <v>-1.6286644951140072E-2</v>
      </c>
      <c r="AG9" s="343"/>
      <c r="AH9" s="63">
        <v>2.9801324503311299E-2</v>
      </c>
      <c r="AI9" s="277"/>
      <c r="AJ9" s="63">
        <v>2.5723472668810254E-2</v>
      </c>
      <c r="AK9" s="23"/>
    </row>
    <row r="10" spans="1:37" ht="11.25" customHeight="1">
      <c r="A10" s="62" t="s">
        <v>8</v>
      </c>
      <c r="B10" s="64"/>
      <c r="C10" s="64"/>
      <c r="D10" s="64"/>
      <c r="E10" s="64"/>
      <c r="F10" s="23"/>
      <c r="G10" s="64">
        <v>-8.333333333333337E-2</v>
      </c>
      <c r="H10" s="64">
        <v>-0.1744471744471745</v>
      </c>
      <c r="I10" s="64">
        <v>-9.2643051771117202E-2</v>
      </c>
      <c r="J10" s="64">
        <v>-2.3746701846965701E-2</v>
      </c>
      <c r="K10" s="23">
        <v>-9.4990240728692221E-2</v>
      </c>
      <c r="L10" s="64">
        <v>-3.125E-2</v>
      </c>
      <c r="M10" s="64">
        <v>8.9285714285713969E-3</v>
      </c>
      <c r="N10" s="64">
        <v>-1.2012012012011963E-2</v>
      </c>
      <c r="O10" s="278"/>
      <c r="P10" s="64">
        <v>-0.10810810810810811</v>
      </c>
      <c r="Q10" s="23">
        <v>-3.7383177570093462E-2</v>
      </c>
      <c r="R10" s="64">
        <v>-7.0381231671554301E-2</v>
      </c>
      <c r="S10" s="64">
        <v>-7.3746312684365822E-2</v>
      </c>
      <c r="T10" s="64">
        <v>-4.2553191489361653E-2</v>
      </c>
      <c r="U10" s="278">
        <v>-6.2438057482656073E-2</v>
      </c>
      <c r="V10" s="64">
        <v>-1.5151515151515138E-2</v>
      </c>
      <c r="W10" s="23">
        <v>-5.0784167289021687E-2</v>
      </c>
      <c r="X10" s="64">
        <v>-1.5772870662460581E-2</v>
      </c>
      <c r="Y10" s="64">
        <v>-1.2738853503184711E-2</v>
      </c>
      <c r="Z10" s="343"/>
      <c r="AA10" s="64">
        <v>-8.8888888888888906E-2</v>
      </c>
      <c r="AB10" s="278">
        <v>-3.9112050739957716E-2</v>
      </c>
      <c r="AC10" s="64">
        <v>9.2307692307691536E-3</v>
      </c>
      <c r="AD10" s="23">
        <v>-2.6750590086546011E-2</v>
      </c>
      <c r="AE10" s="64">
        <v>-1.602564102564108E-2</v>
      </c>
      <c r="AF10" s="64">
        <v>-2.5806451612903181E-2</v>
      </c>
      <c r="AG10" s="344">
        <v>-2.0900321543408373E-2</v>
      </c>
      <c r="AH10" s="64">
        <v>8.362369337979092E-2</v>
      </c>
      <c r="AI10" s="278">
        <v>1.2101210121012063E-2</v>
      </c>
      <c r="AJ10" s="64">
        <v>-2.7439024390243927E-2</v>
      </c>
      <c r="AK10" s="23">
        <v>1.6168148746968924E-3</v>
      </c>
    </row>
    <row r="11" spans="1:37">
      <c r="A11" s="60" t="s">
        <v>426</v>
      </c>
      <c r="B11" s="70" t="s">
        <v>37</v>
      </c>
      <c r="C11" s="70" t="s">
        <v>37</v>
      </c>
      <c r="D11" s="70" t="s">
        <v>37</v>
      </c>
      <c r="E11" s="70" t="s">
        <v>37</v>
      </c>
      <c r="F11" s="240" t="s">
        <v>34</v>
      </c>
      <c r="G11" s="70" t="s">
        <v>37</v>
      </c>
      <c r="H11" s="70" t="s">
        <v>37</v>
      </c>
      <c r="I11" s="70" t="s">
        <v>37</v>
      </c>
      <c r="J11" s="70" t="s">
        <v>37</v>
      </c>
      <c r="K11" s="240" t="s">
        <v>34</v>
      </c>
      <c r="L11" s="70" t="s">
        <v>37</v>
      </c>
      <c r="M11" s="70" t="s">
        <v>37</v>
      </c>
      <c r="N11" s="70" t="s">
        <v>37</v>
      </c>
      <c r="O11" s="305" t="s">
        <v>37</v>
      </c>
      <c r="P11" s="70" t="s">
        <v>37</v>
      </c>
      <c r="Q11" s="35">
        <v>746</v>
      </c>
      <c r="R11" s="70" t="s">
        <v>37</v>
      </c>
      <c r="S11" s="70" t="s">
        <v>37</v>
      </c>
      <c r="T11" s="70" t="s">
        <v>37</v>
      </c>
      <c r="U11" s="305" t="s">
        <v>37</v>
      </c>
      <c r="V11" s="70" t="s">
        <v>37</v>
      </c>
      <c r="W11" s="35">
        <v>710</v>
      </c>
      <c r="X11" s="70" t="s">
        <v>37</v>
      </c>
      <c r="Y11" s="70" t="s">
        <v>37</v>
      </c>
      <c r="Z11" s="350" t="s">
        <v>37</v>
      </c>
      <c r="AA11" s="70" t="s">
        <v>37</v>
      </c>
      <c r="AB11" s="305" t="s">
        <v>37</v>
      </c>
      <c r="AC11" s="70" t="s">
        <v>37</v>
      </c>
      <c r="AD11" s="35">
        <v>683</v>
      </c>
      <c r="AE11" s="70" t="s">
        <v>37</v>
      </c>
      <c r="AF11" s="70" t="s">
        <v>37</v>
      </c>
      <c r="AG11" s="350" t="s">
        <v>37</v>
      </c>
      <c r="AH11" s="70" t="s">
        <v>37</v>
      </c>
      <c r="AI11" s="305" t="s">
        <v>37</v>
      </c>
      <c r="AJ11" s="70" t="s">
        <v>37</v>
      </c>
      <c r="AK11" s="35">
        <v>637</v>
      </c>
    </row>
    <row r="12" spans="1:37">
      <c r="A12" s="62" t="s">
        <v>8</v>
      </c>
      <c r="B12" s="64"/>
      <c r="C12" s="64"/>
      <c r="D12" s="64"/>
      <c r="E12" s="64"/>
      <c r="F12" s="23"/>
      <c r="G12" s="64"/>
      <c r="H12" s="64"/>
      <c r="I12" s="64"/>
      <c r="J12" s="64"/>
      <c r="K12" s="23"/>
      <c r="L12" s="64"/>
      <c r="M12" s="64"/>
      <c r="N12" s="64"/>
      <c r="O12" s="278"/>
      <c r="P12" s="64"/>
      <c r="Q12" s="23"/>
      <c r="R12" s="64"/>
      <c r="S12" s="64"/>
      <c r="T12" s="64"/>
      <c r="U12" s="278"/>
      <c r="V12" s="64"/>
      <c r="W12" s="23">
        <v>-4.8257372654155528E-2</v>
      </c>
      <c r="X12" s="64"/>
      <c r="Y12" s="64"/>
      <c r="Z12" s="344"/>
      <c r="AA12" s="64"/>
      <c r="AB12" s="278"/>
      <c r="AC12" s="64"/>
      <c r="AD12" s="23">
        <v>-3.8028169014084456E-2</v>
      </c>
      <c r="AE12" s="64"/>
      <c r="AF12" s="64"/>
      <c r="AG12" s="344"/>
      <c r="AH12" s="64"/>
      <c r="AI12" s="278"/>
      <c r="AJ12" s="64"/>
      <c r="AK12" s="23">
        <v>-6.7349926793557779E-2</v>
      </c>
    </row>
    <row r="13" spans="1:37">
      <c r="A13" s="60" t="s">
        <v>425</v>
      </c>
      <c r="B13" s="70" t="s">
        <v>37</v>
      </c>
      <c r="C13" s="70" t="s">
        <v>37</v>
      </c>
      <c r="D13" s="70" t="s">
        <v>37</v>
      </c>
      <c r="E13" s="70" t="s">
        <v>37</v>
      </c>
      <c r="F13" s="240" t="s">
        <v>34</v>
      </c>
      <c r="G13" s="70" t="s">
        <v>37</v>
      </c>
      <c r="H13" s="70" t="s">
        <v>37</v>
      </c>
      <c r="I13" s="70" t="s">
        <v>37</v>
      </c>
      <c r="J13" s="70" t="s">
        <v>37</v>
      </c>
      <c r="K13" s="240" t="s">
        <v>34</v>
      </c>
      <c r="L13" s="70" t="s">
        <v>37</v>
      </c>
      <c r="M13" s="70" t="s">
        <v>37</v>
      </c>
      <c r="N13" s="70" t="s">
        <v>37</v>
      </c>
      <c r="O13" s="305" t="s">
        <v>37</v>
      </c>
      <c r="P13" s="70" t="s">
        <v>37</v>
      </c>
      <c r="Q13" s="35">
        <v>198</v>
      </c>
      <c r="R13" s="70" t="s">
        <v>37</v>
      </c>
      <c r="S13" s="70" t="s">
        <v>37</v>
      </c>
      <c r="T13" s="70" t="s">
        <v>37</v>
      </c>
      <c r="U13" s="305" t="s">
        <v>37</v>
      </c>
      <c r="V13" s="70" t="s">
        <v>37</v>
      </c>
      <c r="W13" s="35">
        <v>181</v>
      </c>
      <c r="X13" s="70" t="s">
        <v>37</v>
      </c>
      <c r="Y13" s="70" t="s">
        <v>37</v>
      </c>
      <c r="Z13" s="350" t="s">
        <v>37</v>
      </c>
      <c r="AA13" s="70" t="s">
        <v>37</v>
      </c>
      <c r="AB13" s="305" t="s">
        <v>37</v>
      </c>
      <c r="AC13" s="70" t="s">
        <v>37</v>
      </c>
      <c r="AD13" s="35">
        <v>177</v>
      </c>
      <c r="AE13" s="70" t="s">
        <v>37</v>
      </c>
      <c r="AF13" s="70" t="s">
        <v>37</v>
      </c>
      <c r="AG13" s="350" t="s">
        <v>37</v>
      </c>
      <c r="AH13" s="70" t="s">
        <v>37</v>
      </c>
      <c r="AI13" s="305" t="s">
        <v>37</v>
      </c>
      <c r="AJ13" s="70" t="s">
        <v>37</v>
      </c>
      <c r="AK13" s="35">
        <v>183</v>
      </c>
    </row>
    <row r="14" spans="1:37">
      <c r="A14" s="62" t="s">
        <v>8</v>
      </c>
      <c r="B14" s="64"/>
      <c r="C14" s="64"/>
      <c r="D14" s="64"/>
      <c r="E14" s="64"/>
      <c r="F14" s="23"/>
      <c r="G14" s="64"/>
      <c r="H14" s="64"/>
      <c r="I14" s="64"/>
      <c r="J14" s="64"/>
      <c r="K14" s="23"/>
      <c r="L14" s="64"/>
      <c r="M14" s="64"/>
      <c r="N14" s="64"/>
      <c r="O14" s="278"/>
      <c r="P14" s="64"/>
      <c r="Q14" s="23"/>
      <c r="R14" s="64"/>
      <c r="S14" s="64"/>
      <c r="T14" s="64"/>
      <c r="U14" s="278"/>
      <c r="V14" s="64"/>
      <c r="W14" s="23">
        <v>-8.5858585858585856E-2</v>
      </c>
      <c r="X14" s="64"/>
      <c r="Y14" s="64"/>
      <c r="Z14" s="344"/>
      <c r="AA14" s="64"/>
      <c r="AB14" s="278"/>
      <c r="AC14" s="64"/>
      <c r="AD14" s="23">
        <v>-2.2099447513812209E-2</v>
      </c>
      <c r="AE14" s="64"/>
      <c r="AF14" s="64"/>
      <c r="AG14" s="344"/>
      <c r="AH14" s="64"/>
      <c r="AI14" s="278"/>
      <c r="AJ14" s="64"/>
      <c r="AK14" s="23">
        <v>3.3898305084745672E-2</v>
      </c>
    </row>
    <row r="15" spans="1:37">
      <c r="A15" s="60" t="s">
        <v>427</v>
      </c>
      <c r="B15" s="64"/>
      <c r="C15" s="64"/>
      <c r="D15" s="64"/>
      <c r="E15" s="64"/>
      <c r="F15" s="240" t="s">
        <v>34</v>
      </c>
      <c r="G15" s="70" t="s">
        <v>37</v>
      </c>
      <c r="H15" s="70" t="s">
        <v>37</v>
      </c>
      <c r="I15" s="70" t="s">
        <v>37</v>
      </c>
      <c r="J15" s="70" t="s">
        <v>37</v>
      </c>
      <c r="K15" s="240" t="s">
        <v>34</v>
      </c>
      <c r="L15" s="70" t="s">
        <v>37</v>
      </c>
      <c r="M15" s="70" t="s">
        <v>37</v>
      </c>
      <c r="N15" s="70" t="s">
        <v>37</v>
      </c>
      <c r="O15" s="305" t="s">
        <v>37</v>
      </c>
      <c r="P15" s="70" t="s">
        <v>37</v>
      </c>
      <c r="Q15" s="35">
        <v>106</v>
      </c>
      <c r="R15" s="70" t="s">
        <v>37</v>
      </c>
      <c r="S15" s="70" t="s">
        <v>37</v>
      </c>
      <c r="T15" s="70" t="s">
        <v>37</v>
      </c>
      <c r="U15" s="305" t="s">
        <v>37</v>
      </c>
      <c r="V15" s="70" t="s">
        <v>37</v>
      </c>
      <c r="W15" s="35">
        <v>131</v>
      </c>
      <c r="X15" s="70" t="s">
        <v>37</v>
      </c>
      <c r="Y15" s="70" t="s">
        <v>37</v>
      </c>
      <c r="Z15" s="350" t="s">
        <v>37</v>
      </c>
      <c r="AA15" s="70" t="s">
        <v>37</v>
      </c>
      <c r="AB15" s="305" t="s">
        <v>37</v>
      </c>
      <c r="AC15" s="70" t="s">
        <v>37</v>
      </c>
      <c r="AD15" s="35">
        <v>142</v>
      </c>
      <c r="AE15" s="70" t="s">
        <v>37</v>
      </c>
      <c r="AF15" s="70" t="s">
        <v>37</v>
      </c>
      <c r="AG15" s="350" t="s">
        <v>37</v>
      </c>
      <c r="AH15" s="70" t="s">
        <v>37</v>
      </c>
      <c r="AI15" s="305" t="s">
        <v>37</v>
      </c>
      <c r="AJ15" s="70" t="s">
        <v>37</v>
      </c>
      <c r="AK15" s="35">
        <v>185</v>
      </c>
    </row>
    <row r="16" spans="1:37">
      <c r="A16" s="62" t="s">
        <v>8</v>
      </c>
      <c r="B16" s="64"/>
      <c r="C16" s="64"/>
      <c r="D16" s="64"/>
      <c r="E16" s="64"/>
      <c r="F16" s="23"/>
      <c r="G16" s="64"/>
      <c r="H16" s="64"/>
      <c r="I16" s="64"/>
      <c r="J16" s="64"/>
      <c r="K16" s="23"/>
      <c r="L16" s="64"/>
      <c r="M16" s="64"/>
      <c r="N16" s="64"/>
      <c r="O16" s="278"/>
      <c r="P16" s="64"/>
      <c r="Q16" s="23"/>
      <c r="R16" s="64"/>
      <c r="S16" s="64"/>
      <c r="T16" s="64"/>
      <c r="U16" s="278"/>
      <c r="V16" s="64"/>
      <c r="W16" s="23">
        <v>0.23584905660377364</v>
      </c>
      <c r="X16" s="64"/>
      <c r="Y16" s="64"/>
      <c r="Z16" s="344"/>
      <c r="AA16" s="64"/>
      <c r="AB16" s="278"/>
      <c r="AC16" s="64"/>
      <c r="AD16" s="23">
        <v>8.3969465648854991E-2</v>
      </c>
      <c r="AE16" s="64"/>
      <c r="AF16" s="64"/>
      <c r="AG16" s="344"/>
      <c r="AH16" s="64"/>
      <c r="AI16" s="278"/>
      <c r="AJ16" s="64"/>
      <c r="AK16" s="23">
        <v>0.30281690140845074</v>
      </c>
    </row>
    <row r="17" spans="1:37" ht="13.5" customHeight="1">
      <c r="A17" s="79" t="s">
        <v>428</v>
      </c>
      <c r="B17" s="70" t="s">
        <v>37</v>
      </c>
      <c r="C17" s="70" t="s">
        <v>37</v>
      </c>
      <c r="D17" s="70" t="s">
        <v>37</v>
      </c>
      <c r="E17" s="70" t="s">
        <v>37</v>
      </c>
      <c r="F17" s="240" t="s">
        <v>34</v>
      </c>
      <c r="G17" s="70" t="s">
        <v>37</v>
      </c>
      <c r="H17" s="70" t="s">
        <v>37</v>
      </c>
      <c r="I17" s="70" t="s">
        <v>37</v>
      </c>
      <c r="J17" s="70" t="s">
        <v>37</v>
      </c>
      <c r="K17" s="240" t="s">
        <v>34</v>
      </c>
      <c r="L17" s="70" t="s">
        <v>37</v>
      </c>
      <c r="M17" s="70" t="s">
        <v>37</v>
      </c>
      <c r="N17" s="70" t="s">
        <v>37</v>
      </c>
      <c r="O17" s="305" t="s">
        <v>37</v>
      </c>
      <c r="P17" s="70" t="s">
        <v>37</v>
      </c>
      <c r="Q17" s="35">
        <v>289</v>
      </c>
      <c r="R17" s="70" t="s">
        <v>37</v>
      </c>
      <c r="S17" s="70" t="s">
        <v>37</v>
      </c>
      <c r="T17" s="70" t="s">
        <v>37</v>
      </c>
      <c r="U17" s="305" t="s">
        <v>37</v>
      </c>
      <c r="V17" s="70" t="s">
        <v>37</v>
      </c>
      <c r="W17" s="35">
        <v>249</v>
      </c>
      <c r="X17" s="70" t="s">
        <v>37</v>
      </c>
      <c r="Y17" s="70" t="s">
        <v>37</v>
      </c>
      <c r="Z17" s="350" t="s">
        <v>37</v>
      </c>
      <c r="AA17" s="70" t="s">
        <v>37</v>
      </c>
      <c r="AB17" s="305" t="s">
        <v>37</v>
      </c>
      <c r="AC17" s="70" t="s">
        <v>37</v>
      </c>
      <c r="AD17" s="35">
        <v>235</v>
      </c>
      <c r="AE17" s="70" t="s">
        <v>37</v>
      </c>
      <c r="AF17" s="70" t="s">
        <v>37</v>
      </c>
      <c r="AG17" s="350" t="s">
        <v>37</v>
      </c>
      <c r="AH17" s="70" t="s">
        <v>37</v>
      </c>
      <c r="AI17" s="305" t="s">
        <v>37</v>
      </c>
      <c r="AJ17" s="70" t="s">
        <v>37</v>
      </c>
      <c r="AK17" s="35">
        <v>234</v>
      </c>
    </row>
    <row r="18" spans="1:37">
      <c r="A18" s="62" t="s">
        <v>8</v>
      </c>
      <c r="B18" s="64"/>
      <c r="C18" s="64"/>
      <c r="D18" s="64"/>
      <c r="E18" s="64"/>
      <c r="F18" s="23"/>
      <c r="G18" s="64"/>
      <c r="H18" s="64"/>
      <c r="I18" s="64"/>
      <c r="J18" s="64"/>
      <c r="K18" s="23"/>
      <c r="L18" s="64"/>
      <c r="M18" s="64"/>
      <c r="N18" s="64"/>
      <c r="O18" s="278"/>
      <c r="P18" s="64"/>
      <c r="Q18" s="23"/>
      <c r="R18" s="64"/>
      <c r="S18" s="64"/>
      <c r="T18" s="64"/>
      <c r="U18" s="278"/>
      <c r="V18" s="64"/>
      <c r="W18" s="23">
        <v>-0.13840830449826991</v>
      </c>
      <c r="X18" s="64"/>
      <c r="Y18" s="64"/>
      <c r="Z18" s="344"/>
      <c r="AA18" s="64"/>
      <c r="AB18" s="278"/>
      <c r="AC18" s="64"/>
      <c r="AD18" s="23">
        <v>-5.6224899598393607E-2</v>
      </c>
      <c r="AE18" s="64"/>
      <c r="AF18" s="64"/>
      <c r="AG18" s="344"/>
      <c r="AH18" s="64"/>
      <c r="AI18" s="278"/>
      <c r="AJ18" s="64"/>
      <c r="AK18" s="23">
        <v>-4.2553191489361764E-3</v>
      </c>
    </row>
    <row r="19" spans="1:37" ht="7.5" customHeight="1">
      <c r="A19" s="295"/>
      <c r="B19" s="283"/>
      <c r="C19" s="283"/>
      <c r="D19" s="283"/>
      <c r="E19" s="283"/>
      <c r="F19" s="289"/>
      <c r="G19" s="283"/>
      <c r="H19" s="283"/>
      <c r="I19" s="283"/>
      <c r="J19" s="283"/>
      <c r="K19" s="289"/>
      <c r="L19" s="283"/>
      <c r="M19" s="283"/>
      <c r="N19" s="283"/>
      <c r="O19" s="283"/>
      <c r="P19" s="283"/>
      <c r="Q19" s="289"/>
      <c r="R19" s="283"/>
      <c r="S19" s="283"/>
      <c r="T19" s="283"/>
      <c r="U19" s="283"/>
      <c r="V19" s="283"/>
      <c r="W19" s="289"/>
      <c r="X19" s="283"/>
      <c r="Y19" s="283"/>
      <c r="Z19" s="283"/>
      <c r="AA19" s="283"/>
      <c r="AB19" s="283"/>
      <c r="AC19" s="283"/>
      <c r="AD19" s="289"/>
      <c r="AE19" s="283"/>
      <c r="AF19" s="283"/>
      <c r="AG19" s="283"/>
      <c r="AH19" s="283"/>
      <c r="AI19" s="283"/>
      <c r="AJ19" s="283"/>
      <c r="AK19" s="289"/>
    </row>
    <row r="20" spans="1:37">
      <c r="A20" s="60" t="s">
        <v>107</v>
      </c>
      <c r="B20" s="70" t="s">
        <v>37</v>
      </c>
      <c r="C20" s="70" t="s">
        <v>37</v>
      </c>
      <c r="D20" s="70" t="s">
        <v>37</v>
      </c>
      <c r="E20" s="70" t="s">
        <v>37</v>
      </c>
      <c r="F20" s="35">
        <v>488</v>
      </c>
      <c r="G20" s="70" t="s">
        <v>37</v>
      </c>
      <c r="H20" s="70" t="s">
        <v>37</v>
      </c>
      <c r="I20" s="70" t="s">
        <v>37</v>
      </c>
      <c r="J20" s="70" t="s">
        <v>37</v>
      </c>
      <c r="K20" s="35">
        <v>468</v>
      </c>
      <c r="L20" s="70" t="s">
        <v>37</v>
      </c>
      <c r="M20" s="70" t="s">
        <v>37</v>
      </c>
      <c r="N20" s="70" t="s">
        <v>37</v>
      </c>
      <c r="O20" s="305" t="s">
        <v>37</v>
      </c>
      <c r="P20" s="70" t="s">
        <v>37</v>
      </c>
      <c r="Q20" s="35">
        <v>441</v>
      </c>
      <c r="R20" s="70" t="s">
        <v>37</v>
      </c>
      <c r="S20" s="70" t="s">
        <v>37</v>
      </c>
      <c r="T20" s="70" t="s">
        <v>37</v>
      </c>
      <c r="U20" s="305" t="s">
        <v>37</v>
      </c>
      <c r="V20" s="70" t="s">
        <v>37</v>
      </c>
      <c r="W20" s="35">
        <v>401</v>
      </c>
      <c r="X20" s="70" t="s">
        <v>37</v>
      </c>
      <c r="Y20" s="70" t="s">
        <v>37</v>
      </c>
      <c r="Z20" s="350" t="s">
        <v>37</v>
      </c>
      <c r="AA20" s="70" t="s">
        <v>37</v>
      </c>
      <c r="AB20" s="305" t="s">
        <v>37</v>
      </c>
      <c r="AC20" s="70" t="s">
        <v>37</v>
      </c>
      <c r="AD20" s="35">
        <v>372</v>
      </c>
      <c r="AE20" s="70" t="s">
        <v>37</v>
      </c>
      <c r="AF20" s="70" t="s">
        <v>37</v>
      </c>
      <c r="AG20" s="350" t="s">
        <v>37</v>
      </c>
      <c r="AH20" s="70" t="s">
        <v>37</v>
      </c>
      <c r="AI20" s="305" t="s">
        <v>37</v>
      </c>
      <c r="AJ20" s="70" t="s">
        <v>37</v>
      </c>
      <c r="AK20" s="35">
        <v>312</v>
      </c>
    </row>
    <row r="21" spans="1:37">
      <c r="A21" s="62" t="s">
        <v>106</v>
      </c>
      <c r="B21" s="64"/>
      <c r="C21" s="64"/>
      <c r="D21" s="64"/>
      <c r="E21" s="64"/>
      <c r="F21" s="23">
        <v>0.31750162654521796</v>
      </c>
      <c r="G21" s="64"/>
      <c r="H21" s="64"/>
      <c r="I21" s="64"/>
      <c r="J21" s="64"/>
      <c r="K21" s="23">
        <v>0.3364485981308411</v>
      </c>
      <c r="L21" s="64"/>
      <c r="M21" s="64"/>
      <c r="N21" s="64"/>
      <c r="O21" s="278"/>
      <c r="P21" s="64"/>
      <c r="Q21" s="23">
        <v>0.32935026138909634</v>
      </c>
      <c r="R21" s="64"/>
      <c r="S21" s="64"/>
      <c r="T21" s="64"/>
      <c r="U21" s="278"/>
      <c r="V21" s="64"/>
      <c r="W21" s="23">
        <v>0.31549960660896931</v>
      </c>
      <c r="X21" s="64"/>
      <c r="Y21" s="64"/>
      <c r="Z21" s="344"/>
      <c r="AA21" s="64"/>
      <c r="AB21" s="278"/>
      <c r="AC21" s="64"/>
      <c r="AD21" s="23">
        <v>0.30072756669361356</v>
      </c>
      <c r="AE21" s="64"/>
      <c r="AF21" s="64"/>
      <c r="AG21" s="344"/>
      <c r="AH21" s="64"/>
      <c r="AI21" s="278"/>
      <c r="AJ21" s="64"/>
      <c r="AK21" s="23">
        <v>0.25181598062953997</v>
      </c>
    </row>
    <row r="22" spans="1:37">
      <c r="A22" s="60" t="s">
        <v>105</v>
      </c>
      <c r="B22" s="70" t="s">
        <v>37</v>
      </c>
      <c r="C22" s="70" t="s">
        <v>37</v>
      </c>
      <c r="D22" s="70" t="s">
        <v>37</v>
      </c>
      <c r="E22" s="70" t="s">
        <v>37</v>
      </c>
      <c r="F22" s="35">
        <v>1049</v>
      </c>
      <c r="G22" s="70" t="s">
        <v>37</v>
      </c>
      <c r="H22" s="70" t="s">
        <v>37</v>
      </c>
      <c r="I22" s="70" t="s">
        <v>37</v>
      </c>
      <c r="J22" s="70" t="s">
        <v>37</v>
      </c>
      <c r="K22" s="35">
        <v>923</v>
      </c>
      <c r="L22" s="70" t="s">
        <v>37</v>
      </c>
      <c r="M22" s="70" t="s">
        <v>37</v>
      </c>
      <c r="N22" s="70" t="s">
        <v>37</v>
      </c>
      <c r="O22" s="305" t="s">
        <v>37</v>
      </c>
      <c r="P22" s="70" t="s">
        <v>37</v>
      </c>
      <c r="Q22" s="35">
        <v>898</v>
      </c>
      <c r="R22" s="70" t="s">
        <v>37</v>
      </c>
      <c r="S22" s="70" t="s">
        <v>37</v>
      </c>
      <c r="T22" s="70" t="s">
        <v>37</v>
      </c>
      <c r="U22" s="305" t="s">
        <v>37</v>
      </c>
      <c r="V22" s="70" t="s">
        <v>37</v>
      </c>
      <c r="W22" s="35">
        <v>870</v>
      </c>
      <c r="X22" s="70" t="s">
        <v>37</v>
      </c>
      <c r="Y22" s="70" t="s">
        <v>37</v>
      </c>
      <c r="Z22" s="350" t="s">
        <v>37</v>
      </c>
      <c r="AA22" s="70" t="s">
        <v>37</v>
      </c>
      <c r="AB22" s="305" t="s">
        <v>37</v>
      </c>
      <c r="AC22" s="70" t="s">
        <v>37</v>
      </c>
      <c r="AD22" s="35">
        <v>865</v>
      </c>
      <c r="AE22" s="70" t="s">
        <v>37</v>
      </c>
      <c r="AF22" s="70" t="s">
        <v>37</v>
      </c>
      <c r="AG22" s="350" t="s">
        <v>37</v>
      </c>
      <c r="AH22" s="70" t="s">
        <v>37</v>
      </c>
      <c r="AI22" s="305" t="s">
        <v>37</v>
      </c>
      <c r="AJ22" s="70" t="s">
        <v>37</v>
      </c>
      <c r="AK22" s="35">
        <v>927</v>
      </c>
    </row>
    <row r="23" spans="1:37">
      <c r="A23" s="62" t="s">
        <v>106</v>
      </c>
      <c r="B23" s="64"/>
      <c r="C23" s="64"/>
      <c r="D23" s="64"/>
      <c r="E23" s="64"/>
      <c r="F23" s="23">
        <v>0.68249837345478204</v>
      </c>
      <c r="G23" s="64"/>
      <c r="H23" s="64"/>
      <c r="I23" s="64"/>
      <c r="J23" s="64"/>
      <c r="K23" s="23">
        <v>0.66355140186915884</v>
      </c>
      <c r="L23" s="64"/>
      <c r="M23" s="64"/>
      <c r="N23" s="64"/>
      <c r="O23" s="278"/>
      <c r="P23" s="64"/>
      <c r="Q23" s="23">
        <v>0.67064973861090371</v>
      </c>
      <c r="R23" s="64"/>
      <c r="S23" s="64"/>
      <c r="T23" s="64"/>
      <c r="U23" s="278"/>
      <c r="V23" s="64"/>
      <c r="W23" s="23">
        <v>0.68450039339103064</v>
      </c>
      <c r="X23" s="64"/>
      <c r="Y23" s="64"/>
      <c r="Z23" s="344"/>
      <c r="AA23" s="64"/>
      <c r="AB23" s="278"/>
      <c r="AC23" s="64"/>
      <c r="AD23" s="23">
        <v>0.69927243330638644</v>
      </c>
      <c r="AE23" s="64"/>
      <c r="AF23" s="64"/>
      <c r="AG23" s="344"/>
      <c r="AH23" s="64"/>
      <c r="AI23" s="278"/>
      <c r="AJ23" s="64"/>
      <c r="AK23" s="23">
        <v>0.74818401937046008</v>
      </c>
    </row>
    <row r="24" spans="1:37">
      <c r="A24" s="295" t="s">
        <v>26</v>
      </c>
      <c r="B24" s="283"/>
      <c r="C24" s="283"/>
      <c r="D24" s="283"/>
      <c r="E24" s="283"/>
      <c r="F24" s="289"/>
      <c r="G24" s="283"/>
      <c r="H24" s="283"/>
      <c r="I24" s="283"/>
      <c r="J24" s="283"/>
      <c r="K24" s="289"/>
      <c r="L24" s="283"/>
      <c r="M24" s="283"/>
      <c r="N24" s="283"/>
      <c r="O24" s="283"/>
      <c r="P24" s="283"/>
      <c r="Q24" s="289"/>
      <c r="R24" s="283"/>
      <c r="S24" s="283"/>
      <c r="T24" s="283"/>
      <c r="U24" s="283"/>
      <c r="V24" s="283"/>
      <c r="W24" s="289"/>
      <c r="X24" s="283"/>
      <c r="Y24" s="283"/>
      <c r="Z24" s="283"/>
      <c r="AA24" s="283"/>
      <c r="AB24" s="283"/>
      <c r="AC24" s="283"/>
      <c r="AD24" s="289"/>
      <c r="AE24" s="283"/>
      <c r="AF24" s="283"/>
      <c r="AG24" s="283"/>
      <c r="AH24" s="283"/>
      <c r="AI24" s="283"/>
      <c r="AJ24" s="283"/>
      <c r="AK24" s="289"/>
    </row>
    <row r="25" spans="1:37">
      <c r="A25" s="60" t="s">
        <v>196</v>
      </c>
      <c r="B25" s="61">
        <f>15+11+7</f>
        <v>33</v>
      </c>
      <c r="C25" s="61">
        <f>14+11+8</f>
        <v>33</v>
      </c>
      <c r="D25" s="61">
        <f>15+11+8</f>
        <v>34</v>
      </c>
      <c r="E25" s="61">
        <f>F25-D25-C25-B25</f>
        <v>35</v>
      </c>
      <c r="F25" s="35">
        <v>135</v>
      </c>
      <c r="G25" s="61">
        <v>43</v>
      </c>
      <c r="H25" s="61">
        <v>45</v>
      </c>
      <c r="I25" s="61">
        <v>46</v>
      </c>
      <c r="J25" s="61">
        <v>60</v>
      </c>
      <c r="K25" s="35">
        <v>194</v>
      </c>
      <c r="L25" s="61">
        <v>46</v>
      </c>
      <c r="M25" s="61">
        <v>46</v>
      </c>
      <c r="N25" s="61">
        <v>47</v>
      </c>
      <c r="O25" s="276">
        <v>139</v>
      </c>
      <c r="P25" s="61">
        <v>51</v>
      </c>
      <c r="Q25" s="35">
        <v>190</v>
      </c>
      <c r="R25" s="61">
        <v>43</v>
      </c>
      <c r="S25" s="61">
        <v>38</v>
      </c>
      <c r="T25" s="61">
        <v>42</v>
      </c>
      <c r="U25" s="276">
        <v>123</v>
      </c>
      <c r="V25" s="61">
        <v>26</v>
      </c>
      <c r="W25" s="35">
        <v>149</v>
      </c>
      <c r="X25" s="61">
        <v>49</v>
      </c>
      <c r="Y25" s="61">
        <v>46</v>
      </c>
      <c r="Z25" s="342">
        <v>95</v>
      </c>
      <c r="AA25" s="61">
        <v>38</v>
      </c>
      <c r="AB25" s="276">
        <v>133</v>
      </c>
      <c r="AC25" s="61">
        <v>40</v>
      </c>
      <c r="AD25" s="35">
        <v>173</v>
      </c>
      <c r="AE25" s="61">
        <v>38</v>
      </c>
      <c r="AF25" s="61">
        <v>29</v>
      </c>
      <c r="AG25" s="342">
        <v>67</v>
      </c>
      <c r="AH25" s="61">
        <v>32</v>
      </c>
      <c r="AI25" s="276">
        <v>99</v>
      </c>
      <c r="AJ25" s="61">
        <v>35</v>
      </c>
      <c r="AK25" s="35">
        <v>134</v>
      </c>
    </row>
    <row r="26" spans="1:37" ht="9.75" customHeight="1">
      <c r="A26" s="72" t="s">
        <v>7</v>
      </c>
      <c r="B26" s="63"/>
      <c r="C26" s="63">
        <f>C25/B25-1</f>
        <v>0</v>
      </c>
      <c r="D26" s="63">
        <f>D25/C25-1</f>
        <v>3.0303030303030276E-2</v>
      </c>
      <c r="E26" s="63">
        <f>E25/D25-1</f>
        <v>2.9411764705882248E-2</v>
      </c>
      <c r="F26" s="23"/>
      <c r="G26" s="63">
        <v>0.22857142857142865</v>
      </c>
      <c r="H26" s="63">
        <v>4.6511627906976827E-2</v>
      </c>
      <c r="I26" s="63">
        <v>2.2222222222222143E-2</v>
      </c>
      <c r="J26" s="63">
        <v>0.30434782608695654</v>
      </c>
      <c r="K26" s="23"/>
      <c r="L26" s="63">
        <v>-0.23333333333333328</v>
      </c>
      <c r="M26" s="63">
        <v>0</v>
      </c>
      <c r="N26" s="63">
        <v>2.1739130434782705E-2</v>
      </c>
      <c r="O26" s="277"/>
      <c r="P26" s="63">
        <v>8.5106382978723305E-2</v>
      </c>
      <c r="Q26" s="23"/>
      <c r="R26" s="63">
        <v>-0.15686274509803921</v>
      </c>
      <c r="S26" s="63">
        <v>-0.11627906976744184</v>
      </c>
      <c r="T26" s="63">
        <v>0.10526315789473695</v>
      </c>
      <c r="U26" s="277"/>
      <c r="V26" s="63">
        <v>-0.38095238095238093</v>
      </c>
      <c r="W26" s="23"/>
      <c r="X26" s="63">
        <v>0.88461538461538458</v>
      </c>
      <c r="Y26" s="63">
        <v>-6.1224489795918324E-2</v>
      </c>
      <c r="Z26" s="343"/>
      <c r="AA26" s="63">
        <v>-0.17391304347826086</v>
      </c>
      <c r="AB26" s="277"/>
      <c r="AC26" s="63">
        <v>5.2631578947368363E-2</v>
      </c>
      <c r="AD26" s="23"/>
      <c r="AE26" s="63">
        <v>-5.0000000000000044E-2</v>
      </c>
      <c r="AF26" s="63">
        <v>-0.23684210526315785</v>
      </c>
      <c r="AG26" s="343"/>
      <c r="AH26" s="63">
        <v>0.10344827586206895</v>
      </c>
      <c r="AI26" s="277"/>
      <c r="AJ26" s="63">
        <v>9.375E-2</v>
      </c>
      <c r="AK26" s="23"/>
    </row>
    <row r="27" spans="1:37" ht="11.25" customHeight="1">
      <c r="A27" s="72" t="s">
        <v>8</v>
      </c>
      <c r="B27" s="64"/>
      <c r="C27" s="64"/>
      <c r="D27" s="64"/>
      <c r="E27" s="64"/>
      <c r="F27" s="23"/>
      <c r="G27" s="64">
        <v>0.30303030303030298</v>
      </c>
      <c r="H27" s="64">
        <v>0.36363636363636354</v>
      </c>
      <c r="I27" s="64">
        <v>0.35294117647058831</v>
      </c>
      <c r="J27" s="64">
        <v>0.71428571428571419</v>
      </c>
      <c r="K27" s="23">
        <v>0.43703703703703711</v>
      </c>
      <c r="L27" s="64">
        <v>6.9767441860465018E-2</v>
      </c>
      <c r="M27" s="64">
        <v>2.2222222222222143E-2</v>
      </c>
      <c r="N27" s="64">
        <v>2.1739130434782705E-2</v>
      </c>
      <c r="O27" s="278"/>
      <c r="P27" s="64">
        <v>-0.15000000000000002</v>
      </c>
      <c r="Q27" s="23">
        <v>-2.0618556701030966E-2</v>
      </c>
      <c r="R27" s="64">
        <v>-6.5217391304347783E-2</v>
      </c>
      <c r="S27" s="64">
        <v>-0.17391304347826086</v>
      </c>
      <c r="T27" s="64">
        <v>-0.1063829787234043</v>
      </c>
      <c r="U27" s="278">
        <v>-0.1151079136690647</v>
      </c>
      <c r="V27" s="64">
        <v>-0.49019607843137258</v>
      </c>
      <c r="W27" s="23">
        <v>-0.21578947368421053</v>
      </c>
      <c r="X27" s="64">
        <v>0.13953488372093026</v>
      </c>
      <c r="Y27" s="64">
        <v>0.21052631578947367</v>
      </c>
      <c r="Z27" s="343"/>
      <c r="AA27" s="64">
        <v>-9.5238095238095233E-2</v>
      </c>
      <c r="AB27" s="278">
        <v>8.1300813008130079E-2</v>
      </c>
      <c r="AC27" s="64">
        <v>0.53846153846153855</v>
      </c>
      <c r="AD27" s="23">
        <v>0.16107382550335569</v>
      </c>
      <c r="AE27" s="64">
        <v>-0.22448979591836737</v>
      </c>
      <c r="AF27" s="64">
        <v>-0.36956521739130432</v>
      </c>
      <c r="AG27" s="344">
        <v>-0.29473684210526319</v>
      </c>
      <c r="AH27" s="64">
        <v>-0.15789473684210531</v>
      </c>
      <c r="AI27" s="278">
        <v>-0.25563909774436089</v>
      </c>
      <c r="AJ27" s="64">
        <v>-0.125</v>
      </c>
      <c r="AK27" s="23">
        <v>-0.22543352601156075</v>
      </c>
    </row>
    <row r="28" spans="1:37">
      <c r="A28" s="60" t="s">
        <v>67</v>
      </c>
      <c r="B28" s="61">
        <v>84</v>
      </c>
      <c r="C28" s="61">
        <v>81</v>
      </c>
      <c r="D28" s="61">
        <v>81</v>
      </c>
      <c r="E28" s="61">
        <f>F28-D28-C28-B28</f>
        <v>82</v>
      </c>
      <c r="F28" s="35">
        <v>328</v>
      </c>
      <c r="G28" s="61">
        <v>84</v>
      </c>
      <c r="H28" s="61">
        <v>75</v>
      </c>
      <c r="I28" s="61">
        <v>71</v>
      </c>
      <c r="J28" s="61">
        <v>70</v>
      </c>
      <c r="K28" s="35">
        <v>300</v>
      </c>
      <c r="L28" s="61">
        <v>68</v>
      </c>
      <c r="M28" s="61">
        <v>67</v>
      </c>
      <c r="N28" s="61">
        <v>64</v>
      </c>
      <c r="O28" s="276">
        <v>199</v>
      </c>
      <c r="P28" s="61">
        <v>62</v>
      </c>
      <c r="Q28" s="35">
        <v>261</v>
      </c>
      <c r="R28" s="61">
        <v>64</v>
      </c>
      <c r="S28" s="61">
        <v>62</v>
      </c>
      <c r="T28" s="61">
        <v>63</v>
      </c>
      <c r="U28" s="276">
        <v>189</v>
      </c>
      <c r="V28" s="61">
        <v>59</v>
      </c>
      <c r="W28" s="35">
        <v>248</v>
      </c>
      <c r="X28" s="61">
        <v>60</v>
      </c>
      <c r="Y28" s="61">
        <v>58</v>
      </c>
      <c r="Z28" s="342">
        <v>118</v>
      </c>
      <c r="AA28" s="61">
        <v>59</v>
      </c>
      <c r="AB28" s="276">
        <v>177</v>
      </c>
      <c r="AC28" s="61">
        <v>60</v>
      </c>
      <c r="AD28" s="35">
        <v>237</v>
      </c>
      <c r="AE28" s="61">
        <v>56</v>
      </c>
      <c r="AF28" s="61">
        <v>59</v>
      </c>
      <c r="AG28" s="342">
        <v>115</v>
      </c>
      <c r="AH28" s="61">
        <v>60</v>
      </c>
      <c r="AI28" s="276">
        <v>175</v>
      </c>
      <c r="AJ28" s="61">
        <v>62</v>
      </c>
      <c r="AK28" s="35">
        <v>237</v>
      </c>
    </row>
    <row r="29" spans="1:37" ht="11.25" customHeight="1">
      <c r="A29" s="62" t="s">
        <v>7</v>
      </c>
      <c r="B29" s="63"/>
      <c r="C29" s="63">
        <f>C28/B28-1</f>
        <v>-3.5714285714285698E-2</v>
      </c>
      <c r="D29" s="63">
        <f>D28/C28-1</f>
        <v>0</v>
      </c>
      <c r="E29" s="63">
        <f>E28/D28-1</f>
        <v>1.2345679012345734E-2</v>
      </c>
      <c r="F29" s="23"/>
      <c r="G29" s="63">
        <v>2.4390243902439046E-2</v>
      </c>
      <c r="H29" s="63">
        <v>-0.1071428571428571</v>
      </c>
      <c r="I29" s="63">
        <v>-5.3333333333333344E-2</v>
      </c>
      <c r="J29" s="63">
        <v>-1.4084507042253502E-2</v>
      </c>
      <c r="K29" s="23"/>
      <c r="L29" s="63">
        <v>-2.8571428571428581E-2</v>
      </c>
      <c r="M29" s="63">
        <v>-1.4705882352941124E-2</v>
      </c>
      <c r="N29" s="63">
        <v>-4.4776119402985093E-2</v>
      </c>
      <c r="O29" s="277"/>
      <c r="P29" s="63">
        <v>-3.125E-2</v>
      </c>
      <c r="Q29" s="23"/>
      <c r="R29" s="63">
        <v>3.2258064516129004E-2</v>
      </c>
      <c r="S29" s="63">
        <v>-3.125E-2</v>
      </c>
      <c r="T29" s="63">
        <v>1.6129032258064502E-2</v>
      </c>
      <c r="U29" s="277"/>
      <c r="V29" s="63">
        <v>-6.3492063492063489E-2</v>
      </c>
      <c r="W29" s="23"/>
      <c r="X29" s="63">
        <v>1.6949152542372836E-2</v>
      </c>
      <c r="Y29" s="63">
        <v>-3.3333333333333326E-2</v>
      </c>
      <c r="Z29" s="343"/>
      <c r="AA29" s="63">
        <v>1.7241379310344751E-2</v>
      </c>
      <c r="AB29" s="277"/>
      <c r="AC29" s="63">
        <v>1.6949152542372836E-2</v>
      </c>
      <c r="AD29" s="23"/>
      <c r="AE29" s="63">
        <v>-6.6666666666666652E-2</v>
      </c>
      <c r="AF29" s="63">
        <v>5.3571428571428603E-2</v>
      </c>
      <c r="AG29" s="343"/>
      <c r="AH29" s="63">
        <v>1.6949152542372836E-2</v>
      </c>
      <c r="AI29" s="277"/>
      <c r="AJ29" s="63">
        <v>3.3333333333333437E-2</v>
      </c>
      <c r="AK29" s="23"/>
    </row>
    <row r="30" spans="1:37" ht="9" customHeight="1">
      <c r="A30" s="62" t="s">
        <v>8</v>
      </c>
      <c r="B30" s="64"/>
      <c r="C30" s="64"/>
      <c r="D30" s="64"/>
      <c r="E30" s="64"/>
      <c r="F30" s="23"/>
      <c r="G30" s="64">
        <v>0</v>
      </c>
      <c r="H30" s="64">
        <v>-7.407407407407407E-2</v>
      </c>
      <c r="I30" s="64">
        <v>-0.12345679012345678</v>
      </c>
      <c r="J30" s="64">
        <v>-0.14634146341463417</v>
      </c>
      <c r="K30" s="23">
        <v>-8.536585365853655E-2</v>
      </c>
      <c r="L30" s="64">
        <v>-0.19047619047619047</v>
      </c>
      <c r="M30" s="64">
        <v>-0.10666666666666669</v>
      </c>
      <c r="N30" s="64">
        <v>-9.8591549295774628E-2</v>
      </c>
      <c r="O30" s="278"/>
      <c r="P30" s="64">
        <v>-0.11428571428571432</v>
      </c>
      <c r="Q30" s="23">
        <v>-0.13</v>
      </c>
      <c r="R30" s="64">
        <v>-5.8823529411764719E-2</v>
      </c>
      <c r="S30" s="64">
        <v>-7.4626865671641784E-2</v>
      </c>
      <c r="T30" s="64">
        <v>-1.5625E-2</v>
      </c>
      <c r="U30" s="278">
        <v>-5.0251256281407031E-2</v>
      </c>
      <c r="V30" s="64">
        <v>-4.8387096774193505E-2</v>
      </c>
      <c r="W30" s="23">
        <v>-4.9808429118773923E-2</v>
      </c>
      <c r="X30" s="64">
        <v>-6.25E-2</v>
      </c>
      <c r="Y30" s="64">
        <v>-6.4516129032258118E-2</v>
      </c>
      <c r="Z30" s="343"/>
      <c r="AA30" s="64">
        <v>-6.3492063492063489E-2</v>
      </c>
      <c r="AB30" s="278">
        <v>-6.3492063492063489E-2</v>
      </c>
      <c r="AC30" s="64">
        <v>1.6949152542372836E-2</v>
      </c>
      <c r="AD30" s="23">
        <v>-4.435483870967738E-2</v>
      </c>
      <c r="AE30" s="64">
        <v>-6.6666666666666652E-2</v>
      </c>
      <c r="AF30" s="64">
        <v>1.7241379310344751E-2</v>
      </c>
      <c r="AG30" s="344">
        <v>-2.5423728813559365E-2</v>
      </c>
      <c r="AH30" s="64">
        <v>1.6949152542372836E-2</v>
      </c>
      <c r="AI30" s="278">
        <v>-1.1299435028248594E-2</v>
      </c>
      <c r="AJ30" s="64">
        <v>3.3333333333333437E-2</v>
      </c>
      <c r="AK30" s="23">
        <v>0</v>
      </c>
    </row>
    <row r="31" spans="1:37">
      <c r="A31" s="60" t="s">
        <v>217</v>
      </c>
      <c r="B31" s="133">
        <v>218</v>
      </c>
      <c r="C31" s="133">
        <v>247</v>
      </c>
      <c r="D31" s="133">
        <v>214</v>
      </c>
      <c r="E31" s="61">
        <f>F31-D31-C31-B31</f>
        <v>236</v>
      </c>
      <c r="F31" s="157">
        <v>915</v>
      </c>
      <c r="G31" s="133">
        <v>197</v>
      </c>
      <c r="H31" s="133">
        <v>195</v>
      </c>
      <c r="I31" s="133">
        <v>191</v>
      </c>
      <c r="J31" s="61">
        <v>229</v>
      </c>
      <c r="K31" s="35">
        <v>812</v>
      </c>
      <c r="L31" s="133">
        <v>201</v>
      </c>
      <c r="M31" s="133">
        <v>203</v>
      </c>
      <c r="N31" s="133">
        <v>213</v>
      </c>
      <c r="O31" s="276">
        <v>617</v>
      </c>
      <c r="P31" s="61">
        <v>210</v>
      </c>
      <c r="Q31" s="35">
        <v>827</v>
      </c>
      <c r="R31" s="133">
        <v>181</v>
      </c>
      <c r="S31" s="133">
        <v>187</v>
      </c>
      <c r="T31" s="133">
        <v>203</v>
      </c>
      <c r="U31" s="276">
        <v>571</v>
      </c>
      <c r="V31" s="61">
        <v>231</v>
      </c>
      <c r="W31" s="35">
        <v>802</v>
      </c>
      <c r="X31" s="133">
        <v>211</v>
      </c>
      <c r="Y31" s="133">
        <v>191</v>
      </c>
      <c r="Z31" s="342">
        <v>402</v>
      </c>
      <c r="AA31" s="133">
        <v>179</v>
      </c>
      <c r="AB31" s="276">
        <v>581</v>
      </c>
      <c r="AC31" s="61">
        <v>218</v>
      </c>
      <c r="AD31" s="35">
        <v>799</v>
      </c>
      <c r="AE31" s="133">
        <v>216</v>
      </c>
      <c r="AF31" s="133">
        <v>197</v>
      </c>
      <c r="AG31" s="342">
        <v>413</v>
      </c>
      <c r="AH31" s="133">
        <v>200</v>
      </c>
      <c r="AI31" s="276">
        <v>613</v>
      </c>
      <c r="AJ31" s="61">
        <v>214</v>
      </c>
      <c r="AK31" s="35">
        <v>827</v>
      </c>
    </row>
    <row r="32" spans="1:37">
      <c r="A32" s="62" t="s">
        <v>7</v>
      </c>
      <c r="B32" s="63"/>
      <c r="C32" s="63">
        <f>C31/B31-1</f>
        <v>0.1330275229357798</v>
      </c>
      <c r="D32" s="63">
        <f>D31/C31-1</f>
        <v>-0.1336032388663968</v>
      </c>
      <c r="E32" s="63">
        <f>E31/D31-1</f>
        <v>0.10280373831775691</v>
      </c>
      <c r="F32" s="23"/>
      <c r="G32" s="63">
        <v>-0.1652542372881356</v>
      </c>
      <c r="H32" s="63">
        <v>-1.0152284263959421E-2</v>
      </c>
      <c r="I32" s="63">
        <v>-2.0512820512820551E-2</v>
      </c>
      <c r="J32" s="63">
        <v>0.19895287958115193</v>
      </c>
      <c r="K32" s="23"/>
      <c r="L32" s="63">
        <v>-0.12227074235807855</v>
      </c>
      <c r="M32" s="63">
        <v>9.9502487562188602E-3</v>
      </c>
      <c r="N32" s="63">
        <v>4.9261083743842304E-2</v>
      </c>
      <c r="O32" s="277"/>
      <c r="P32" s="63">
        <v>-1.4084507042253502E-2</v>
      </c>
      <c r="Q32" s="23"/>
      <c r="R32" s="63">
        <v>-0.13809523809523805</v>
      </c>
      <c r="S32" s="63">
        <v>3.3149171270718147E-2</v>
      </c>
      <c r="T32" s="63">
        <v>8.5561497326203106E-2</v>
      </c>
      <c r="U32" s="277"/>
      <c r="V32" s="63">
        <v>0.13793103448275867</v>
      </c>
      <c r="W32" s="23"/>
      <c r="X32" s="63">
        <v>-8.6580086580086535E-2</v>
      </c>
      <c r="Y32" s="63">
        <v>-9.4786729857819885E-2</v>
      </c>
      <c r="Z32" s="343"/>
      <c r="AA32" s="63">
        <v>-6.2827225130890008E-2</v>
      </c>
      <c r="AB32" s="277"/>
      <c r="AC32" s="63">
        <v>0.21787709497206698</v>
      </c>
      <c r="AD32" s="23"/>
      <c r="AE32" s="63">
        <v>-9.1743119266054496E-3</v>
      </c>
      <c r="AF32" s="63">
        <v>-8.796296296296291E-2</v>
      </c>
      <c r="AG32" s="343"/>
      <c r="AH32" s="63">
        <v>1.5228426395939021E-2</v>
      </c>
      <c r="AI32" s="277"/>
      <c r="AJ32" s="63">
        <v>7.0000000000000062E-2</v>
      </c>
      <c r="AK32" s="23"/>
    </row>
    <row r="33" spans="1:37">
      <c r="A33" s="62" t="s">
        <v>8</v>
      </c>
      <c r="B33" s="64"/>
      <c r="C33" s="64"/>
      <c r="D33" s="64"/>
      <c r="E33" s="64"/>
      <c r="F33" s="23"/>
      <c r="G33" s="64">
        <v>-9.6330275229357776E-2</v>
      </c>
      <c r="H33" s="64">
        <v>-0.21052631578947367</v>
      </c>
      <c r="I33" s="64">
        <v>-0.10747663551401865</v>
      </c>
      <c r="J33" s="64">
        <v>-2.9661016949152574E-2</v>
      </c>
      <c r="K33" s="23">
        <v>-0.11256830601092893</v>
      </c>
      <c r="L33" s="64">
        <v>2.0304568527918843E-2</v>
      </c>
      <c r="M33" s="64">
        <v>4.1025641025641102E-2</v>
      </c>
      <c r="N33" s="64">
        <v>0.11518324607329844</v>
      </c>
      <c r="O33" s="278"/>
      <c r="P33" s="64">
        <v>-8.2969432314410452E-2</v>
      </c>
      <c r="Q33" s="23">
        <v>1.8472906403940836E-2</v>
      </c>
      <c r="R33" s="64">
        <v>-9.9502487562189046E-2</v>
      </c>
      <c r="S33" s="64">
        <v>-7.8817733990147798E-2</v>
      </c>
      <c r="T33" s="64">
        <v>-4.6948356807511749E-2</v>
      </c>
      <c r="U33" s="278">
        <v>-7.4554294975688773E-2</v>
      </c>
      <c r="V33" s="64">
        <v>0.10000000000000009</v>
      </c>
      <c r="W33" s="23">
        <v>-3.0229746070132957E-2</v>
      </c>
      <c r="X33" s="64">
        <v>0.16574585635359118</v>
      </c>
      <c r="Y33" s="64">
        <v>2.1390374331550888E-2</v>
      </c>
      <c r="Z33" s="343"/>
      <c r="AA33" s="64">
        <v>-0.11822660098522164</v>
      </c>
      <c r="AB33" s="278">
        <v>1.7513134851138368E-2</v>
      </c>
      <c r="AC33" s="64">
        <v>-5.6277056277056259E-2</v>
      </c>
      <c r="AD33" s="23">
        <v>-3.7406483790524137E-3</v>
      </c>
      <c r="AE33" s="64">
        <v>2.3696682464454888E-2</v>
      </c>
      <c r="AF33" s="64">
        <v>3.1413612565444948E-2</v>
      </c>
      <c r="AG33" s="344">
        <v>2.7363184079602032E-2</v>
      </c>
      <c r="AH33" s="64">
        <v>0.11731843575418988</v>
      </c>
      <c r="AI33" s="278">
        <v>5.5077452667814164E-2</v>
      </c>
      <c r="AJ33" s="64">
        <v>-1.834862385321101E-2</v>
      </c>
      <c r="AK33" s="23">
        <v>3.5043804755944929E-2</v>
      </c>
    </row>
    <row r="34" spans="1:37">
      <c r="A34" s="60" t="s">
        <v>424</v>
      </c>
      <c r="B34" s="248">
        <f>B31+B28+B25</f>
        <v>335</v>
      </c>
      <c r="C34" s="248">
        <f t="shared" ref="C34:D34" si="0">C31+C28+C25</f>
        <v>361</v>
      </c>
      <c r="D34" s="248">
        <f t="shared" si="0"/>
        <v>329</v>
      </c>
      <c r="E34" s="248">
        <f>F34-D34-C34-B34</f>
        <v>353</v>
      </c>
      <c r="F34" s="35">
        <v>1378</v>
      </c>
      <c r="G34" s="248">
        <v>324</v>
      </c>
      <c r="H34" s="248">
        <v>315</v>
      </c>
      <c r="I34" s="248">
        <v>308</v>
      </c>
      <c r="J34" s="248">
        <v>359</v>
      </c>
      <c r="K34" s="35">
        <v>1306</v>
      </c>
      <c r="L34" s="248">
        <v>315</v>
      </c>
      <c r="M34" s="248">
        <v>316</v>
      </c>
      <c r="N34" s="248">
        <v>324</v>
      </c>
      <c r="O34" s="276">
        <v>955</v>
      </c>
      <c r="P34" s="248">
        <v>323</v>
      </c>
      <c r="Q34" s="35">
        <v>1278</v>
      </c>
      <c r="R34" s="248">
        <v>288</v>
      </c>
      <c r="S34" s="248">
        <v>287</v>
      </c>
      <c r="T34" s="248">
        <v>308</v>
      </c>
      <c r="U34" s="276">
        <v>883</v>
      </c>
      <c r="V34" s="248">
        <v>316</v>
      </c>
      <c r="W34" s="35">
        <v>1199</v>
      </c>
      <c r="X34" s="248">
        <v>320</v>
      </c>
      <c r="Y34" s="248">
        <v>295</v>
      </c>
      <c r="Z34" s="342">
        <v>615</v>
      </c>
      <c r="AA34" s="248">
        <v>276</v>
      </c>
      <c r="AB34" s="276">
        <v>891</v>
      </c>
      <c r="AC34" s="248">
        <v>318</v>
      </c>
      <c r="AD34" s="35">
        <v>1209</v>
      </c>
      <c r="AE34" s="248">
        <v>310</v>
      </c>
      <c r="AF34" s="248">
        <v>285</v>
      </c>
      <c r="AG34" s="342">
        <v>595</v>
      </c>
      <c r="AH34" s="248">
        <v>292</v>
      </c>
      <c r="AI34" s="276">
        <v>887</v>
      </c>
      <c r="AJ34" s="248">
        <v>311</v>
      </c>
      <c r="AK34" s="35">
        <v>1198</v>
      </c>
    </row>
    <row r="35" spans="1:37">
      <c r="A35" s="62"/>
      <c r="B35" s="64"/>
      <c r="C35" s="64"/>
      <c r="D35" s="64"/>
      <c r="E35" s="64"/>
      <c r="F35" s="23"/>
      <c r="G35" s="64">
        <v>-3.2835820895522394E-2</v>
      </c>
      <c r="H35" s="64">
        <v>-0.12742382271468145</v>
      </c>
      <c r="I35" s="64">
        <v>-6.3829787234042534E-2</v>
      </c>
      <c r="J35" s="64">
        <v>1.6997167138810276E-2</v>
      </c>
      <c r="K35" s="23">
        <v>-5.2249637155297513E-2</v>
      </c>
      <c r="L35" s="64">
        <v>-2.777777777777779E-2</v>
      </c>
      <c r="M35" s="64">
        <v>3.1746031746031633E-3</v>
      </c>
      <c r="N35" s="64">
        <v>5.1948051948051965E-2</v>
      </c>
      <c r="O35" s="278"/>
      <c r="P35" s="64">
        <v>-0.10027855153203347</v>
      </c>
      <c r="Q35" s="23">
        <v>-2.1439509954058189E-2</v>
      </c>
      <c r="R35" s="64">
        <v>-8.5714285714285743E-2</v>
      </c>
      <c r="S35" s="64">
        <v>-9.1772151898734222E-2</v>
      </c>
      <c r="T35" s="64">
        <v>-4.9382716049382713E-2</v>
      </c>
      <c r="U35" s="278">
        <v>-7.5392670157068076E-2</v>
      </c>
      <c r="V35" s="64">
        <v>-2.1671826625387025E-2</v>
      </c>
      <c r="W35" s="23">
        <v>-6.1815336463223791E-2</v>
      </c>
      <c r="X35" s="64">
        <v>0.11111111111111116</v>
      </c>
      <c r="Y35" s="64">
        <v>2.7874564459930307E-2</v>
      </c>
      <c r="Z35" s="343"/>
      <c r="AA35" s="64">
        <v>-0.10389610389610393</v>
      </c>
      <c r="AB35" s="278">
        <v>9.060022650056565E-3</v>
      </c>
      <c r="AC35" s="64">
        <v>6.3291139240506666E-3</v>
      </c>
      <c r="AD35" s="23">
        <v>8.340283569641338E-3</v>
      </c>
      <c r="AE35" s="64">
        <v>-3.125E-2</v>
      </c>
      <c r="AF35" s="64">
        <v>-3.3898305084745783E-2</v>
      </c>
      <c r="AG35" s="344">
        <v>-3.2520325203251987E-2</v>
      </c>
      <c r="AH35" s="64">
        <v>5.7971014492753659E-2</v>
      </c>
      <c r="AI35" s="278">
        <v>-4.4893378226711356E-3</v>
      </c>
      <c r="AJ35" s="64">
        <v>-2.2012578616352196E-2</v>
      </c>
      <c r="AK35" s="23">
        <v>-9.0984284532671378E-3</v>
      </c>
    </row>
    <row r="36" spans="1:37">
      <c r="A36" s="60" t="s">
        <v>70</v>
      </c>
      <c r="B36" s="61">
        <v>0</v>
      </c>
      <c r="C36" s="133">
        <v>1</v>
      </c>
      <c r="D36" s="133">
        <v>-1</v>
      </c>
      <c r="E36" s="61">
        <v>3</v>
      </c>
      <c r="F36" s="157">
        <v>3</v>
      </c>
      <c r="G36" s="133">
        <v>2</v>
      </c>
      <c r="H36" s="133">
        <v>-1</v>
      </c>
      <c r="I36" s="133">
        <v>2</v>
      </c>
      <c r="J36" s="133">
        <v>5</v>
      </c>
      <c r="K36" s="157">
        <v>8</v>
      </c>
      <c r="L36" s="61">
        <v>0</v>
      </c>
      <c r="M36" s="133">
        <v>16</v>
      </c>
      <c r="N36" s="133">
        <v>45</v>
      </c>
      <c r="O36" s="279">
        <v>61</v>
      </c>
      <c r="P36" s="61">
        <v>196</v>
      </c>
      <c r="Q36" s="157">
        <v>257</v>
      </c>
      <c r="R36" s="66">
        <v>0</v>
      </c>
      <c r="S36" s="66">
        <v>0</v>
      </c>
      <c r="T36" s="66">
        <v>282</v>
      </c>
      <c r="U36" s="279">
        <v>282</v>
      </c>
      <c r="V36" s="61">
        <v>31</v>
      </c>
      <c r="W36" s="157">
        <v>313</v>
      </c>
      <c r="X36" s="66">
        <v>0</v>
      </c>
      <c r="Y36" s="163">
        <v>-1</v>
      </c>
      <c r="Z36" s="346">
        <v>-1</v>
      </c>
      <c r="AA36" s="163">
        <v>-2</v>
      </c>
      <c r="AB36" s="279">
        <v>-3</v>
      </c>
      <c r="AC36" s="61">
        <v>9</v>
      </c>
      <c r="AD36" s="157">
        <v>6</v>
      </c>
      <c r="AE36" s="66">
        <v>1</v>
      </c>
      <c r="AF36" s="61">
        <v>0</v>
      </c>
      <c r="AG36" s="342">
        <v>1</v>
      </c>
      <c r="AH36" s="163">
        <v>2</v>
      </c>
      <c r="AI36" s="279">
        <v>3</v>
      </c>
      <c r="AJ36" s="61">
        <v>68</v>
      </c>
      <c r="AK36" s="157">
        <v>71</v>
      </c>
    </row>
    <row r="37" spans="1:37" ht="7.5" customHeight="1">
      <c r="A37" s="295"/>
      <c r="B37" s="283"/>
      <c r="C37" s="283"/>
      <c r="D37" s="283"/>
      <c r="E37" s="283"/>
      <c r="F37" s="289"/>
      <c r="G37" s="283"/>
      <c r="H37" s="283"/>
      <c r="I37" s="283"/>
      <c r="J37" s="283"/>
      <c r="K37" s="289"/>
      <c r="L37" s="283"/>
      <c r="M37" s="283"/>
      <c r="N37" s="283"/>
      <c r="O37" s="283"/>
      <c r="P37" s="283"/>
      <c r="Q37" s="289"/>
      <c r="R37" s="283"/>
      <c r="S37" s="283"/>
      <c r="T37" s="283"/>
      <c r="U37" s="283"/>
      <c r="V37" s="283"/>
      <c r="W37" s="289"/>
      <c r="X37" s="283"/>
      <c r="Y37" s="283"/>
      <c r="Z37" s="283"/>
      <c r="AA37" s="283"/>
      <c r="AB37" s="283"/>
      <c r="AC37" s="283"/>
      <c r="AD37" s="289"/>
      <c r="AE37" s="283"/>
      <c r="AF37" s="283"/>
      <c r="AG37" s="283"/>
      <c r="AH37" s="283"/>
      <c r="AI37" s="283"/>
      <c r="AJ37" s="283"/>
      <c r="AK37" s="289"/>
    </row>
    <row r="38" spans="1:37">
      <c r="A38" s="60" t="s">
        <v>197</v>
      </c>
      <c r="B38" s="61">
        <v>49</v>
      </c>
      <c r="C38" s="61">
        <v>45</v>
      </c>
      <c r="D38" s="61">
        <v>39</v>
      </c>
      <c r="E38" s="61">
        <f>F38-D38-C38-B38</f>
        <v>23</v>
      </c>
      <c r="F38" s="35">
        <v>156</v>
      </c>
      <c r="G38" s="61">
        <v>26</v>
      </c>
      <c r="H38" s="61">
        <v>22</v>
      </c>
      <c r="I38" s="61">
        <v>23</v>
      </c>
      <c r="J38" s="133">
        <v>6</v>
      </c>
      <c r="K38" s="35">
        <v>77</v>
      </c>
      <c r="L38" s="61">
        <v>26</v>
      </c>
      <c r="M38" s="61">
        <v>7</v>
      </c>
      <c r="N38" s="163">
        <v>-40</v>
      </c>
      <c r="O38" s="279">
        <v>-7</v>
      </c>
      <c r="P38" s="163">
        <v>-189</v>
      </c>
      <c r="Q38" s="157">
        <v>-196</v>
      </c>
      <c r="R38" s="61">
        <v>29</v>
      </c>
      <c r="S38" s="61">
        <v>27</v>
      </c>
      <c r="T38" s="163">
        <v>-275</v>
      </c>
      <c r="U38" s="279">
        <v>-219</v>
      </c>
      <c r="V38" s="163">
        <v>-22</v>
      </c>
      <c r="W38" s="157">
        <v>-241</v>
      </c>
      <c r="X38" s="163">
        <v>-8</v>
      </c>
      <c r="Y38" s="61">
        <v>16</v>
      </c>
      <c r="Z38" s="342">
        <v>8</v>
      </c>
      <c r="AA38" s="163">
        <v>13</v>
      </c>
      <c r="AB38" s="279">
        <v>21</v>
      </c>
      <c r="AC38" s="163">
        <v>1</v>
      </c>
      <c r="AD38" s="157">
        <v>22</v>
      </c>
      <c r="AE38" s="163">
        <v>-4</v>
      </c>
      <c r="AF38" s="61">
        <v>17</v>
      </c>
      <c r="AG38" s="342">
        <v>13</v>
      </c>
      <c r="AH38" s="163">
        <v>17</v>
      </c>
      <c r="AI38" s="279">
        <v>30</v>
      </c>
      <c r="AJ38" s="163">
        <v>-60</v>
      </c>
      <c r="AK38" s="157">
        <v>-30</v>
      </c>
    </row>
    <row r="39" spans="1:37">
      <c r="A39" s="62" t="s">
        <v>7</v>
      </c>
      <c r="B39" s="63"/>
      <c r="C39" s="63">
        <f>C38/B38-1</f>
        <v>-8.1632653061224469E-2</v>
      </c>
      <c r="D39" s="63">
        <f>D38/C38-1</f>
        <v>-0.1333333333333333</v>
      </c>
      <c r="E39" s="63">
        <f>E38/D38-1</f>
        <v>-0.41025641025641024</v>
      </c>
      <c r="F39" s="23"/>
      <c r="G39" s="63">
        <v>0.13043478260869557</v>
      </c>
      <c r="H39" s="63">
        <v>-0.15384615384615385</v>
      </c>
      <c r="I39" s="63">
        <v>4.5454545454545414E-2</v>
      </c>
      <c r="J39" s="63">
        <v>-0.73913043478260865</v>
      </c>
      <c r="K39" s="23"/>
      <c r="L39" s="63">
        <v>3.333333333333333</v>
      </c>
      <c r="M39" s="63">
        <v>-0.73076923076923084</v>
      </c>
      <c r="N39" s="75" t="s">
        <v>33</v>
      </c>
      <c r="O39" s="280"/>
      <c r="P39" s="63">
        <v>3.7249999999999996</v>
      </c>
      <c r="Q39" s="23"/>
      <c r="R39" s="63">
        <v>-1.1534391534391535</v>
      </c>
      <c r="S39" s="63">
        <v>-6.8965517241379337E-2</v>
      </c>
      <c r="T39" s="75" t="s">
        <v>33</v>
      </c>
      <c r="U39" s="280"/>
      <c r="V39" s="63">
        <v>-0.92</v>
      </c>
      <c r="W39" s="23"/>
      <c r="X39" s="63">
        <v>-0.63636363636363635</v>
      </c>
      <c r="Y39" s="75" t="s">
        <v>33</v>
      </c>
      <c r="Z39" s="343"/>
      <c r="AA39" s="63">
        <v>-0.1875</v>
      </c>
      <c r="AB39" s="280"/>
      <c r="AC39" s="63">
        <v>-0.92307692307692313</v>
      </c>
      <c r="AD39" s="23"/>
      <c r="AE39" s="75" t="s">
        <v>33</v>
      </c>
      <c r="AF39" s="75" t="s">
        <v>33</v>
      </c>
      <c r="AG39" s="343"/>
      <c r="AH39" s="63">
        <v>0</v>
      </c>
      <c r="AI39" s="277"/>
      <c r="AJ39" s="75" t="s">
        <v>33</v>
      </c>
      <c r="AK39" s="23"/>
    </row>
    <row r="40" spans="1:37">
      <c r="A40" s="62" t="s">
        <v>8</v>
      </c>
      <c r="B40" s="64"/>
      <c r="C40" s="64"/>
      <c r="D40" s="64"/>
      <c r="E40" s="64"/>
      <c r="F40" s="23"/>
      <c r="G40" s="64">
        <v>-0.46938775510204078</v>
      </c>
      <c r="H40" s="64">
        <v>-0.51111111111111107</v>
      </c>
      <c r="I40" s="64">
        <v>-0.41025641025641024</v>
      </c>
      <c r="J40" s="64">
        <v>-0.73913043478260865</v>
      </c>
      <c r="K40" s="23">
        <v>-0.50641025641025639</v>
      </c>
      <c r="L40" s="64">
        <v>0</v>
      </c>
      <c r="M40" s="64">
        <v>-0.68181818181818188</v>
      </c>
      <c r="N40" s="75" t="s">
        <v>33</v>
      </c>
      <c r="O40" s="280"/>
      <c r="P40" s="75" t="s">
        <v>33</v>
      </c>
      <c r="Q40" s="82" t="s">
        <v>33</v>
      </c>
      <c r="R40" s="64">
        <v>0.11538461538461542</v>
      </c>
      <c r="S40" s="64">
        <v>2.8571428571428572</v>
      </c>
      <c r="T40" s="64">
        <v>5.875</v>
      </c>
      <c r="U40" s="280" t="s">
        <v>33</v>
      </c>
      <c r="V40" s="64">
        <v>-0.8835978835978836</v>
      </c>
      <c r="W40" s="23">
        <v>0.22959183673469385</v>
      </c>
      <c r="X40" s="75" t="s">
        <v>33</v>
      </c>
      <c r="Y40" s="64">
        <v>-0.40740740740740744</v>
      </c>
      <c r="Z40" s="343"/>
      <c r="AA40" s="75" t="s">
        <v>33</v>
      </c>
      <c r="AB40" s="280" t="s">
        <v>33</v>
      </c>
      <c r="AC40" s="75" t="s">
        <v>33</v>
      </c>
      <c r="AD40" s="82" t="s">
        <v>33</v>
      </c>
      <c r="AE40" s="64">
        <v>-0.5</v>
      </c>
      <c r="AF40" s="64">
        <v>6.25E-2</v>
      </c>
      <c r="AG40" s="344">
        <v>0.625</v>
      </c>
      <c r="AH40" s="64">
        <v>0.30769230769230771</v>
      </c>
      <c r="AI40" s="278">
        <v>0.4285714285714286</v>
      </c>
      <c r="AJ40" s="75" t="s">
        <v>33</v>
      </c>
      <c r="AK40" s="82" t="s">
        <v>33</v>
      </c>
    </row>
    <row r="41" spans="1:37">
      <c r="A41" s="60" t="s">
        <v>418</v>
      </c>
      <c r="B41" s="61">
        <v>36</v>
      </c>
      <c r="C41" s="61">
        <v>33</v>
      </c>
      <c r="D41" s="61">
        <v>27</v>
      </c>
      <c r="E41" s="61">
        <f>F41-D41-C41-B41</f>
        <v>19</v>
      </c>
      <c r="F41" s="35">
        <v>115</v>
      </c>
      <c r="G41" s="61">
        <v>18</v>
      </c>
      <c r="H41" s="61">
        <v>14</v>
      </c>
      <c r="I41" s="61">
        <v>14</v>
      </c>
      <c r="J41" s="133">
        <v>5</v>
      </c>
      <c r="K41" s="35">
        <v>51</v>
      </c>
      <c r="L41" s="61">
        <v>20</v>
      </c>
      <c r="M41" s="61">
        <v>4</v>
      </c>
      <c r="N41" s="163">
        <v>-32</v>
      </c>
      <c r="O41" s="279">
        <v>-8</v>
      </c>
      <c r="P41" s="163">
        <v>-149</v>
      </c>
      <c r="Q41" s="157">
        <v>-157</v>
      </c>
      <c r="R41" s="61">
        <v>22</v>
      </c>
      <c r="S41" s="61">
        <v>21</v>
      </c>
      <c r="T41" s="163">
        <v>-305</v>
      </c>
      <c r="U41" s="279">
        <v>-262</v>
      </c>
      <c r="V41" s="163">
        <v>-13</v>
      </c>
      <c r="W41" s="157">
        <v>-275</v>
      </c>
      <c r="X41" s="163">
        <v>-8</v>
      </c>
      <c r="Y41" s="61">
        <v>11</v>
      </c>
      <c r="Z41" s="342">
        <v>3</v>
      </c>
      <c r="AA41" s="163">
        <v>10</v>
      </c>
      <c r="AB41" s="279">
        <v>13</v>
      </c>
      <c r="AC41" s="163">
        <v>-5</v>
      </c>
      <c r="AD41" s="157">
        <v>8</v>
      </c>
      <c r="AE41" s="163">
        <v>-5</v>
      </c>
      <c r="AF41" s="61">
        <v>15</v>
      </c>
      <c r="AG41" s="342">
        <v>10</v>
      </c>
      <c r="AH41" s="163">
        <v>16</v>
      </c>
      <c r="AI41" s="279">
        <v>26</v>
      </c>
      <c r="AJ41" s="163">
        <v>-58</v>
      </c>
      <c r="AK41" s="157">
        <v>-32</v>
      </c>
    </row>
    <row r="42" spans="1:37">
      <c r="A42" s="62" t="s">
        <v>7</v>
      </c>
      <c r="B42" s="63"/>
      <c r="C42" s="63">
        <f>C41/B41-1</f>
        <v>-8.333333333333337E-2</v>
      </c>
      <c r="D42" s="63">
        <f>D41/C41-1</f>
        <v>-0.18181818181818177</v>
      </c>
      <c r="E42" s="63">
        <f>E41/D41-1</f>
        <v>-0.29629629629629628</v>
      </c>
      <c r="F42" s="23"/>
      <c r="G42" s="63">
        <v>-5.2631578947368474E-2</v>
      </c>
      <c r="H42" s="63">
        <v>-0.22222222222222221</v>
      </c>
      <c r="I42" s="63">
        <v>0</v>
      </c>
      <c r="J42" s="63">
        <v>-0.64285714285714279</v>
      </c>
      <c r="K42" s="23"/>
      <c r="L42" s="63">
        <v>3</v>
      </c>
      <c r="M42" s="63">
        <v>-0.8</v>
      </c>
      <c r="N42" s="75" t="s">
        <v>33</v>
      </c>
      <c r="O42" s="280"/>
      <c r="P42" s="63">
        <v>3.65625</v>
      </c>
      <c r="Q42" s="23"/>
      <c r="R42" s="63">
        <v>-1.1476510067114094</v>
      </c>
      <c r="S42" s="63">
        <v>-4.5454545454545414E-2</v>
      </c>
      <c r="T42" s="75" t="s">
        <v>33</v>
      </c>
      <c r="U42" s="280"/>
      <c r="V42" s="63">
        <v>-0.95737704918032784</v>
      </c>
      <c r="W42" s="23"/>
      <c r="X42" s="63">
        <v>-0.38461538461538458</v>
      </c>
      <c r="Y42" s="75" t="s">
        <v>33</v>
      </c>
      <c r="Z42" s="343"/>
      <c r="AA42" s="63">
        <v>-9.0909090909090939E-2</v>
      </c>
      <c r="AB42" s="280"/>
      <c r="AC42" s="75" t="s">
        <v>33</v>
      </c>
      <c r="AD42" s="23"/>
      <c r="AE42" s="63">
        <v>0</v>
      </c>
      <c r="AF42" s="75" t="s">
        <v>33</v>
      </c>
      <c r="AG42" s="343"/>
      <c r="AH42" s="63">
        <v>6.6666666666666652E-2</v>
      </c>
      <c r="AI42" s="277"/>
      <c r="AJ42" s="75" t="s">
        <v>33</v>
      </c>
      <c r="AK42" s="23"/>
    </row>
    <row r="43" spans="1:37">
      <c r="A43" s="62" t="s">
        <v>8</v>
      </c>
      <c r="B43" s="64"/>
      <c r="C43" s="64"/>
      <c r="D43" s="64"/>
      <c r="E43" s="64"/>
      <c r="F43" s="23"/>
      <c r="G43" s="64">
        <v>-0.5</v>
      </c>
      <c r="H43" s="64">
        <v>-0.57575757575757569</v>
      </c>
      <c r="I43" s="64">
        <v>-0.48148148148148151</v>
      </c>
      <c r="J43" s="64">
        <v>-0.73684210526315796</v>
      </c>
      <c r="K43" s="23">
        <v>-0.55652173913043479</v>
      </c>
      <c r="L43" s="64">
        <v>0.11111111111111116</v>
      </c>
      <c r="M43" s="64">
        <v>-0.7142857142857143</v>
      </c>
      <c r="N43" s="75" t="s">
        <v>33</v>
      </c>
      <c r="O43" s="280"/>
      <c r="P43" s="75" t="s">
        <v>33</v>
      </c>
      <c r="Q43" s="82" t="s">
        <v>33</v>
      </c>
      <c r="R43" s="64">
        <v>0.10000000000000009</v>
      </c>
      <c r="S43" s="64">
        <v>4.25</v>
      </c>
      <c r="T43" s="64">
        <v>8.53125</v>
      </c>
      <c r="U43" s="280" t="s">
        <v>33</v>
      </c>
      <c r="V43" s="64">
        <v>-0.91275167785234901</v>
      </c>
      <c r="W43" s="23">
        <v>0.75159235668789814</v>
      </c>
      <c r="X43" s="75" t="s">
        <v>33</v>
      </c>
      <c r="Y43" s="64">
        <v>-0.47619047619047616</v>
      </c>
      <c r="Z43" s="343"/>
      <c r="AA43" s="75" t="s">
        <v>33</v>
      </c>
      <c r="AB43" s="280" t="s">
        <v>33</v>
      </c>
      <c r="AC43" s="64">
        <v>-0.61538461538461542</v>
      </c>
      <c r="AD43" s="82" t="s">
        <v>33</v>
      </c>
      <c r="AE43" s="64">
        <v>-0.375</v>
      </c>
      <c r="AF43" s="64">
        <v>0.36363636363636354</v>
      </c>
      <c r="AG43" s="344">
        <v>2.3333333333333335</v>
      </c>
      <c r="AH43" s="64">
        <v>0.60000000000000009</v>
      </c>
      <c r="AI43" s="278">
        <v>1</v>
      </c>
      <c r="AJ43" s="64">
        <v>10.6</v>
      </c>
      <c r="AK43" s="82" t="s">
        <v>33</v>
      </c>
    </row>
    <row r="44" spans="1:37" ht="16.5" customHeight="1">
      <c r="A44" s="79" t="s">
        <v>342</v>
      </c>
      <c r="B44" s="61">
        <f>B41+(B36*0.77)</f>
        <v>36</v>
      </c>
      <c r="C44" s="61">
        <f>C41+(C36*0.77)</f>
        <v>33.770000000000003</v>
      </c>
      <c r="D44" s="61">
        <f>D41+(D36*0.77)</f>
        <v>26.23</v>
      </c>
      <c r="E44" s="61">
        <f>F44-D44-C44-B44</f>
        <v>21.309999999999995</v>
      </c>
      <c r="F44" s="35">
        <v>117.31</v>
      </c>
      <c r="G44" s="61">
        <v>19.54</v>
      </c>
      <c r="H44" s="61">
        <v>13.23</v>
      </c>
      <c r="I44" s="61">
        <v>15.54</v>
      </c>
      <c r="J44" s="133">
        <v>8.8499999999999979</v>
      </c>
      <c r="K44" s="35">
        <v>57.16</v>
      </c>
      <c r="L44" s="61">
        <v>20</v>
      </c>
      <c r="M44" s="61">
        <v>16.32</v>
      </c>
      <c r="N44" s="163">
        <v>2.6499999999999986</v>
      </c>
      <c r="O44" s="279">
        <v>38.97</v>
      </c>
      <c r="P44" s="61">
        <v>1.9200000000000159</v>
      </c>
      <c r="Q44" s="35">
        <v>40.890000000000015</v>
      </c>
      <c r="R44" s="61">
        <v>22</v>
      </c>
      <c r="S44" s="61">
        <v>21</v>
      </c>
      <c r="T44" s="163">
        <v>-23</v>
      </c>
      <c r="U44" s="279">
        <v>20</v>
      </c>
      <c r="V44" s="61">
        <v>18</v>
      </c>
      <c r="W44" s="157">
        <v>38</v>
      </c>
      <c r="X44" s="163">
        <v>-8</v>
      </c>
      <c r="Y44" s="61">
        <v>11</v>
      </c>
      <c r="Z44" s="342">
        <v>3</v>
      </c>
      <c r="AA44" s="61">
        <v>9</v>
      </c>
      <c r="AB44" s="279">
        <v>12</v>
      </c>
      <c r="AC44" s="163">
        <v>4</v>
      </c>
      <c r="AD44" s="157">
        <v>16</v>
      </c>
      <c r="AE44" s="163">
        <v>-4</v>
      </c>
      <c r="AF44" s="61">
        <v>15</v>
      </c>
      <c r="AG44" s="342">
        <v>11</v>
      </c>
      <c r="AH44" s="61">
        <v>19</v>
      </c>
      <c r="AI44" s="279">
        <v>30</v>
      </c>
      <c r="AJ44" s="163">
        <v>11</v>
      </c>
      <c r="AK44" s="157">
        <v>41</v>
      </c>
    </row>
    <row r="45" spans="1:37" ht="11.25" customHeight="1">
      <c r="A45" s="62" t="s">
        <v>7</v>
      </c>
      <c r="B45" s="63"/>
      <c r="C45" s="63">
        <f>C44/B44-1</f>
        <v>-6.1944444444444358E-2</v>
      </c>
      <c r="D45" s="63">
        <f>D44/C44-1</f>
        <v>-0.22327509623926567</v>
      </c>
      <c r="E45" s="63">
        <f>E44/D44-1</f>
        <v>-0.18757148303469329</v>
      </c>
      <c r="F45" s="23"/>
      <c r="G45" s="63"/>
      <c r="H45" s="63">
        <v>-0.3229273285568065</v>
      </c>
      <c r="I45" s="63">
        <v>0.17460317460317443</v>
      </c>
      <c r="J45" s="63">
        <v>-0.43050193050193064</v>
      </c>
      <c r="K45" s="23"/>
      <c r="L45" s="63">
        <v>1.259887005649718</v>
      </c>
      <c r="M45" s="63">
        <v>-0.18399999999999994</v>
      </c>
      <c r="N45" s="63">
        <v>-0.83762254901960786</v>
      </c>
      <c r="O45" s="277"/>
      <c r="P45" s="75" t="s">
        <v>33</v>
      </c>
      <c r="Q45" s="23"/>
      <c r="R45" s="63">
        <v>10.458333333333238</v>
      </c>
      <c r="S45" s="63">
        <v>-4.5454545454545414E-2</v>
      </c>
      <c r="T45" s="75" t="s">
        <v>33</v>
      </c>
      <c r="U45" s="277"/>
      <c r="V45" s="75" t="s">
        <v>33</v>
      </c>
      <c r="W45" s="23"/>
      <c r="X45" s="75" t="s">
        <v>33</v>
      </c>
      <c r="Y45" s="75" t="s">
        <v>33</v>
      </c>
      <c r="Z45" s="343"/>
      <c r="AA45" s="63">
        <v>-0.18181818181818177</v>
      </c>
      <c r="AB45" s="277"/>
      <c r="AC45" s="63">
        <v>-0.55555555555555558</v>
      </c>
      <c r="AD45" s="23"/>
      <c r="AE45" s="75" t="s">
        <v>33</v>
      </c>
      <c r="AF45" s="75" t="s">
        <v>33</v>
      </c>
      <c r="AG45" s="343"/>
      <c r="AH45" s="63">
        <v>0.26666666666666661</v>
      </c>
      <c r="AI45" s="277"/>
      <c r="AJ45" s="63">
        <v>-0.42105263157894735</v>
      </c>
      <c r="AK45" s="23"/>
    </row>
    <row r="46" spans="1:37" ht="12.75" customHeight="1">
      <c r="A46" s="62" t="s">
        <v>8</v>
      </c>
      <c r="B46" s="64"/>
      <c r="C46" s="64"/>
      <c r="D46" s="64"/>
      <c r="E46" s="64"/>
      <c r="F46" s="23"/>
      <c r="G46" s="64"/>
      <c r="H46" s="64"/>
      <c r="I46" s="64"/>
      <c r="J46" s="64"/>
      <c r="K46" s="23">
        <v>-0.51274401159321459</v>
      </c>
      <c r="L46" s="64">
        <v>2.3541453428863823E-2</v>
      </c>
      <c r="M46" s="64">
        <v>0.23356009070294781</v>
      </c>
      <c r="N46" s="64">
        <v>-0.82947232947232952</v>
      </c>
      <c r="O46" s="278"/>
      <c r="P46" s="64">
        <v>-0.78305084745762521</v>
      </c>
      <c r="Q46" s="23">
        <v>-0.28463960811756439</v>
      </c>
      <c r="R46" s="64">
        <v>0.10000000000000009</v>
      </c>
      <c r="S46" s="64">
        <v>0.28676470588235281</v>
      </c>
      <c r="T46" s="75" t="s">
        <v>33</v>
      </c>
      <c r="U46" s="278">
        <v>-0.4867847061842443</v>
      </c>
      <c r="V46" s="64">
        <v>8.3749999999999218</v>
      </c>
      <c r="W46" s="23">
        <v>-7.0677427243825197E-2</v>
      </c>
      <c r="X46" s="75" t="s">
        <v>33</v>
      </c>
      <c r="Y46" s="64">
        <v>-0.47619047619047616</v>
      </c>
      <c r="Z46" s="343"/>
      <c r="AA46" s="75" t="s">
        <v>33</v>
      </c>
      <c r="AB46" s="278">
        <v>-0.4</v>
      </c>
      <c r="AC46" s="64">
        <v>-0.77777777777777779</v>
      </c>
      <c r="AD46" s="23">
        <v>-0.57894736842105265</v>
      </c>
      <c r="AE46" s="64">
        <v>-0.5</v>
      </c>
      <c r="AF46" s="64">
        <v>0.36363636363636354</v>
      </c>
      <c r="AG46" s="344">
        <v>2.6666666666666665</v>
      </c>
      <c r="AH46" s="64">
        <v>1.1111111111111112</v>
      </c>
      <c r="AI46" s="278">
        <v>1.5</v>
      </c>
      <c r="AJ46" s="64">
        <v>1.75</v>
      </c>
      <c r="AK46" s="23">
        <v>1.5625</v>
      </c>
    </row>
    <row r="47" spans="1:37">
      <c r="A47" s="60" t="s">
        <v>419</v>
      </c>
      <c r="B47" s="67">
        <f>B25+B38</f>
        <v>82</v>
      </c>
      <c r="C47" s="67">
        <f>C25+C38</f>
        <v>78</v>
      </c>
      <c r="D47" s="67">
        <f>D25+D38</f>
        <v>73</v>
      </c>
      <c r="E47" s="61">
        <f>F47-D47-C47-B47</f>
        <v>58</v>
      </c>
      <c r="F47" s="35">
        <v>291</v>
      </c>
      <c r="G47" s="67">
        <v>69</v>
      </c>
      <c r="H47" s="67">
        <v>67</v>
      </c>
      <c r="I47" s="67">
        <v>69</v>
      </c>
      <c r="J47" s="133">
        <v>66</v>
      </c>
      <c r="K47" s="35">
        <v>271</v>
      </c>
      <c r="L47" s="67">
        <v>72</v>
      </c>
      <c r="M47" s="67">
        <v>53</v>
      </c>
      <c r="N47" s="67">
        <v>7</v>
      </c>
      <c r="O47" s="279">
        <v>132</v>
      </c>
      <c r="P47" s="163">
        <v>-138</v>
      </c>
      <c r="Q47" s="157">
        <v>-6</v>
      </c>
      <c r="R47" s="67">
        <v>72</v>
      </c>
      <c r="S47" s="67">
        <v>65</v>
      </c>
      <c r="T47" s="163">
        <v>-233</v>
      </c>
      <c r="U47" s="279">
        <v>-96</v>
      </c>
      <c r="V47" s="163">
        <v>4</v>
      </c>
      <c r="W47" s="157">
        <v>-92</v>
      </c>
      <c r="X47" s="67">
        <v>41</v>
      </c>
      <c r="Y47" s="67">
        <v>62</v>
      </c>
      <c r="Z47" s="342">
        <v>103</v>
      </c>
      <c r="AA47" s="163">
        <v>51</v>
      </c>
      <c r="AB47" s="279">
        <v>154</v>
      </c>
      <c r="AC47" s="163">
        <v>41</v>
      </c>
      <c r="AD47" s="157">
        <v>195</v>
      </c>
      <c r="AE47" s="67">
        <v>34</v>
      </c>
      <c r="AF47" s="67">
        <v>46</v>
      </c>
      <c r="AG47" s="342">
        <v>80</v>
      </c>
      <c r="AH47" s="163">
        <v>49</v>
      </c>
      <c r="AI47" s="279">
        <v>129</v>
      </c>
      <c r="AJ47" s="163">
        <v>-25</v>
      </c>
      <c r="AK47" s="157">
        <v>104</v>
      </c>
    </row>
    <row r="48" spans="1:37" ht="11.25" customHeight="1">
      <c r="A48" s="62" t="s">
        <v>7</v>
      </c>
      <c r="B48" s="63"/>
      <c r="C48" s="63">
        <f>C47/B47-1</f>
        <v>-4.8780487804878092E-2</v>
      </c>
      <c r="D48" s="63">
        <f>D47/C47-1</f>
        <v>-6.4102564102564097E-2</v>
      </c>
      <c r="E48" s="63">
        <f>E47/D47-1</f>
        <v>-0.20547945205479456</v>
      </c>
      <c r="F48" s="23"/>
      <c r="G48" s="63">
        <v>0.18965517241379315</v>
      </c>
      <c r="H48" s="63">
        <v>-2.8985507246376829E-2</v>
      </c>
      <c r="I48" s="63">
        <v>2.9850746268656803E-2</v>
      </c>
      <c r="J48" s="63">
        <v>-4.3478260869565188E-2</v>
      </c>
      <c r="K48" s="23"/>
      <c r="L48" s="63">
        <v>9.0909090909090828E-2</v>
      </c>
      <c r="M48" s="63">
        <v>-0.26388888888888884</v>
      </c>
      <c r="N48" s="63">
        <v>-0.86792452830188682</v>
      </c>
      <c r="O48" s="277"/>
      <c r="P48" s="75" t="s">
        <v>33</v>
      </c>
      <c r="Q48" s="23"/>
      <c r="R48" s="63">
        <v>-1.5217391304347827</v>
      </c>
      <c r="S48" s="63">
        <v>-9.722222222222221E-2</v>
      </c>
      <c r="T48" s="75" t="s">
        <v>33</v>
      </c>
      <c r="U48" s="277"/>
      <c r="V48" s="75" t="s">
        <v>33</v>
      </c>
      <c r="W48" s="23"/>
      <c r="X48" s="63">
        <v>9.25</v>
      </c>
      <c r="Y48" s="63">
        <v>0.51219512195121952</v>
      </c>
      <c r="Z48" s="343"/>
      <c r="AA48" s="63">
        <v>-0.17741935483870963</v>
      </c>
      <c r="AB48" s="277"/>
      <c r="AC48" s="63">
        <v>-0.19607843137254899</v>
      </c>
      <c r="AD48" s="23"/>
      <c r="AE48" s="63">
        <v>-0.17073170731707321</v>
      </c>
      <c r="AF48" s="63">
        <v>0.35294117647058831</v>
      </c>
      <c r="AG48" s="343"/>
      <c r="AH48" s="63">
        <v>6.5217391304347894E-2</v>
      </c>
      <c r="AI48" s="277"/>
      <c r="AJ48" s="75" t="s">
        <v>33</v>
      </c>
      <c r="AK48" s="23"/>
    </row>
    <row r="49" spans="1:37" ht="11.25" customHeight="1">
      <c r="A49" s="62" t="s">
        <v>8</v>
      </c>
      <c r="B49" s="64"/>
      <c r="C49" s="64"/>
      <c r="D49" s="64"/>
      <c r="E49" s="64"/>
      <c r="F49" s="23"/>
      <c r="G49" s="64">
        <v>-0.15853658536585369</v>
      </c>
      <c r="H49" s="64">
        <v>-0.14102564102564108</v>
      </c>
      <c r="I49" s="64">
        <v>-5.4794520547945202E-2</v>
      </c>
      <c r="J49" s="64">
        <v>0.13793103448275867</v>
      </c>
      <c r="K49" s="23">
        <v>-6.8728522336769737E-2</v>
      </c>
      <c r="L49" s="64">
        <v>4.3478260869565188E-2</v>
      </c>
      <c r="M49" s="64">
        <v>-0.20895522388059706</v>
      </c>
      <c r="N49" s="64">
        <v>-0.89855072463768115</v>
      </c>
      <c r="O49" s="280"/>
      <c r="P49" s="75" t="s">
        <v>33</v>
      </c>
      <c r="Q49" s="23">
        <v>-1.0221402214022139</v>
      </c>
      <c r="R49" s="64">
        <v>0</v>
      </c>
      <c r="S49" s="64">
        <v>0.22641509433962259</v>
      </c>
      <c r="T49" s="75" t="s">
        <v>33</v>
      </c>
      <c r="U49" s="280" t="s">
        <v>33</v>
      </c>
      <c r="V49" s="75" t="s">
        <v>33</v>
      </c>
      <c r="W49" s="23">
        <v>14.333333333333334</v>
      </c>
      <c r="X49" s="64">
        <v>-0.43055555555555558</v>
      </c>
      <c r="Y49" s="64">
        <v>-4.6153846153846101E-2</v>
      </c>
      <c r="Z49" s="343"/>
      <c r="AA49" s="75" t="s">
        <v>33</v>
      </c>
      <c r="AB49" s="280" t="s">
        <v>33</v>
      </c>
      <c r="AC49" s="64">
        <v>9.25</v>
      </c>
      <c r="AD49" s="82" t="s">
        <v>33</v>
      </c>
      <c r="AE49" s="64">
        <v>-0.17073170731707321</v>
      </c>
      <c r="AF49" s="64">
        <v>-0.25806451612903225</v>
      </c>
      <c r="AG49" s="344">
        <v>-0.22330097087378642</v>
      </c>
      <c r="AH49" s="64">
        <v>-3.9215686274509776E-2</v>
      </c>
      <c r="AI49" s="278">
        <v>-0.16233766233766234</v>
      </c>
      <c r="AJ49" s="75" t="s">
        <v>33</v>
      </c>
      <c r="AK49" s="23">
        <v>-0.46666666666666667</v>
      </c>
    </row>
    <row r="50" spans="1:37" ht="14.25" customHeight="1">
      <c r="A50" s="79" t="s">
        <v>279</v>
      </c>
      <c r="B50" s="67">
        <f>B47</f>
        <v>82</v>
      </c>
      <c r="C50" s="67">
        <f>C47+C36</f>
        <v>79</v>
      </c>
      <c r="D50" s="67">
        <f>D47+D36</f>
        <v>72</v>
      </c>
      <c r="E50" s="133">
        <f>F50-D50-C50-B50</f>
        <v>61</v>
      </c>
      <c r="F50" s="35">
        <v>294</v>
      </c>
      <c r="G50" s="67">
        <v>71</v>
      </c>
      <c r="H50" s="67">
        <v>66</v>
      </c>
      <c r="I50" s="67">
        <v>71</v>
      </c>
      <c r="J50" s="133">
        <v>71</v>
      </c>
      <c r="K50" s="35">
        <v>279</v>
      </c>
      <c r="L50" s="67">
        <v>72</v>
      </c>
      <c r="M50" s="67">
        <v>69</v>
      </c>
      <c r="N50" s="67">
        <v>52</v>
      </c>
      <c r="O50" s="279">
        <v>193</v>
      </c>
      <c r="P50" s="61">
        <v>58</v>
      </c>
      <c r="Q50" s="35">
        <v>251</v>
      </c>
      <c r="R50" s="67">
        <v>72</v>
      </c>
      <c r="S50" s="67">
        <v>65</v>
      </c>
      <c r="T50" s="67">
        <v>49</v>
      </c>
      <c r="U50" s="279">
        <v>186</v>
      </c>
      <c r="V50" s="61">
        <v>35</v>
      </c>
      <c r="W50" s="35">
        <v>221</v>
      </c>
      <c r="X50" s="67">
        <v>41</v>
      </c>
      <c r="Y50" s="67">
        <v>62</v>
      </c>
      <c r="Z50" s="342">
        <v>103</v>
      </c>
      <c r="AA50" s="67">
        <v>50</v>
      </c>
      <c r="AB50" s="279">
        <v>153</v>
      </c>
      <c r="AC50" s="61">
        <v>50</v>
      </c>
      <c r="AD50" s="35">
        <v>203</v>
      </c>
      <c r="AE50" s="67">
        <v>35</v>
      </c>
      <c r="AF50" s="67">
        <v>46</v>
      </c>
      <c r="AG50" s="342">
        <v>81</v>
      </c>
      <c r="AH50" s="67">
        <v>52</v>
      </c>
      <c r="AI50" s="279">
        <v>133</v>
      </c>
      <c r="AJ50" s="61">
        <v>44</v>
      </c>
      <c r="AK50" s="35">
        <v>177</v>
      </c>
    </row>
    <row r="51" spans="1:37" ht="10.5" customHeight="1">
      <c r="A51" s="72" t="s">
        <v>7</v>
      </c>
      <c r="B51" s="63"/>
      <c r="C51" s="63">
        <f>C50/B50-1</f>
        <v>-3.6585365853658569E-2</v>
      </c>
      <c r="D51" s="63">
        <f>D50/C50-1</f>
        <v>-8.8607594936708889E-2</v>
      </c>
      <c r="E51" s="63">
        <f>E50/D50-1</f>
        <v>-0.15277777777777779</v>
      </c>
      <c r="F51" s="23"/>
      <c r="G51" s="63">
        <v>0.16393442622950816</v>
      </c>
      <c r="H51" s="63">
        <v>-7.0422535211267623E-2</v>
      </c>
      <c r="I51" s="63">
        <v>7.575757575757569E-2</v>
      </c>
      <c r="J51" s="63">
        <v>0</v>
      </c>
      <c r="K51" s="23"/>
      <c r="L51" s="63">
        <v>1.4084507042253502E-2</v>
      </c>
      <c r="M51" s="63">
        <v>-4.166666666666663E-2</v>
      </c>
      <c r="N51" s="63">
        <v>-0.24637681159420288</v>
      </c>
      <c r="O51" s="277"/>
      <c r="P51" s="63">
        <v>0.11538461538461542</v>
      </c>
      <c r="Q51" s="23"/>
      <c r="R51" s="63">
        <v>0.24137931034482762</v>
      </c>
      <c r="S51" s="63">
        <v>-9.722222222222221E-2</v>
      </c>
      <c r="T51" s="63">
        <v>-0.24615384615384617</v>
      </c>
      <c r="U51" s="277"/>
      <c r="V51" s="63">
        <v>-0.2857142857142857</v>
      </c>
      <c r="W51" s="23"/>
      <c r="X51" s="63">
        <v>0.17142857142857149</v>
      </c>
      <c r="Y51" s="63">
        <v>0.51219512195121952</v>
      </c>
      <c r="Z51" s="343"/>
      <c r="AA51" s="63">
        <v>-0.19354838709677424</v>
      </c>
      <c r="AB51" s="277"/>
      <c r="AC51" s="63">
        <v>0</v>
      </c>
      <c r="AD51" s="23"/>
      <c r="AE51" s="63">
        <v>-0.30000000000000004</v>
      </c>
      <c r="AF51" s="63">
        <v>0.31428571428571428</v>
      </c>
      <c r="AG51" s="343"/>
      <c r="AH51" s="63">
        <v>0.13043478260869557</v>
      </c>
      <c r="AI51" s="277"/>
      <c r="AJ51" s="63">
        <v>-0.15384615384615385</v>
      </c>
      <c r="AK51" s="23"/>
    </row>
    <row r="52" spans="1:37" ht="11.25" customHeight="1">
      <c r="A52" s="72" t="s">
        <v>8</v>
      </c>
      <c r="B52" s="64"/>
      <c r="C52" s="64"/>
      <c r="D52" s="64"/>
      <c r="E52" s="64"/>
      <c r="F52" s="23"/>
      <c r="G52" s="64">
        <v>-0.13414634146341464</v>
      </c>
      <c r="H52" s="64">
        <v>-0.16455696202531644</v>
      </c>
      <c r="I52" s="64">
        <v>-1.388888888888884E-2</v>
      </c>
      <c r="J52" s="64">
        <v>0.16393442622950816</v>
      </c>
      <c r="K52" s="23">
        <v>-5.1020408163265252E-2</v>
      </c>
      <c r="L52" s="64">
        <v>1.4084507042253502E-2</v>
      </c>
      <c r="M52" s="64">
        <v>4.5454545454545414E-2</v>
      </c>
      <c r="N52" s="64">
        <v>-0.26760563380281688</v>
      </c>
      <c r="O52" s="278"/>
      <c r="P52" s="64">
        <v>-0.18309859154929575</v>
      </c>
      <c r="Q52" s="23">
        <v>-0.10035842293906805</v>
      </c>
      <c r="R52" s="64">
        <v>0</v>
      </c>
      <c r="S52" s="64">
        <v>-5.7971014492753659E-2</v>
      </c>
      <c r="T52" s="64">
        <v>-5.7692307692307709E-2</v>
      </c>
      <c r="U52" s="278">
        <v>-3.6269430051813489E-2</v>
      </c>
      <c r="V52" s="64">
        <v>-0.39655172413793105</v>
      </c>
      <c r="W52" s="23">
        <v>-0.11952191235059761</v>
      </c>
      <c r="X52" s="64">
        <v>-0.43055555555555558</v>
      </c>
      <c r="Y52" s="64">
        <v>-4.6153846153846101E-2</v>
      </c>
      <c r="Z52" s="343"/>
      <c r="AA52" s="64">
        <v>2.0408163265306145E-2</v>
      </c>
      <c r="AB52" s="278">
        <v>-0.17741935483870963</v>
      </c>
      <c r="AC52" s="64">
        <v>0.4285714285714286</v>
      </c>
      <c r="AD52" s="23">
        <v>-8.1447963800905021E-2</v>
      </c>
      <c r="AE52" s="64">
        <v>-0.14634146341463417</v>
      </c>
      <c r="AF52" s="64">
        <v>-0.25806451612903225</v>
      </c>
      <c r="AG52" s="344">
        <v>-0.21359223300970875</v>
      </c>
      <c r="AH52" s="64">
        <v>4.0000000000000036E-2</v>
      </c>
      <c r="AI52" s="278">
        <v>-0.13071895424836599</v>
      </c>
      <c r="AJ52" s="64">
        <v>-0.12</v>
      </c>
      <c r="AK52" s="23">
        <v>-0.1280788177339901</v>
      </c>
    </row>
    <row r="53" spans="1:37" ht="11.25" customHeight="1">
      <c r="A53" s="60" t="s">
        <v>415</v>
      </c>
      <c r="B53" s="374">
        <f t="shared" ref="B53:AK53" si="1">B50/B8</f>
        <v>0.21354166666666666</v>
      </c>
      <c r="C53" s="374">
        <f t="shared" si="1"/>
        <v>0.1941031941031941</v>
      </c>
      <c r="D53" s="374">
        <f t="shared" si="1"/>
        <v>0.19618528610354224</v>
      </c>
      <c r="E53" s="374">
        <f t="shared" si="1"/>
        <v>0.16094986807387862</v>
      </c>
      <c r="F53" s="373">
        <v>0.19128171763175017</v>
      </c>
      <c r="G53" s="374">
        <v>0.20170454545454544</v>
      </c>
      <c r="H53" s="374">
        <v>0.19642857142857142</v>
      </c>
      <c r="I53" s="374">
        <v>0.21321321321321321</v>
      </c>
      <c r="J53" s="374">
        <v>0.1918918918918919</v>
      </c>
      <c r="K53" s="373">
        <v>0.20057512580877068</v>
      </c>
      <c r="L53" s="374">
        <v>0.21114369501466276</v>
      </c>
      <c r="M53" s="374">
        <v>0.20353982300884957</v>
      </c>
      <c r="N53" s="374">
        <v>0.1580547112462006</v>
      </c>
      <c r="O53" s="375">
        <v>0.19127849355797819</v>
      </c>
      <c r="P53" s="374">
        <v>0.17575757575757575</v>
      </c>
      <c r="Q53" s="373">
        <v>0.18745332337565349</v>
      </c>
      <c r="R53" s="374">
        <v>0.22712933753943218</v>
      </c>
      <c r="S53" s="374">
        <v>0.2070063694267516</v>
      </c>
      <c r="T53" s="374">
        <v>0.15555555555555556</v>
      </c>
      <c r="U53" s="375">
        <v>0.19661733615221988</v>
      </c>
      <c r="V53" s="374">
        <v>0.1076923076923077</v>
      </c>
      <c r="W53" s="373">
        <v>0.17387883556254918</v>
      </c>
      <c r="X53" s="374">
        <v>0.13141025641025642</v>
      </c>
      <c r="Y53" s="374">
        <v>0.2</v>
      </c>
      <c r="Z53" s="377">
        <v>0.16559485530546625</v>
      </c>
      <c r="AA53" s="374">
        <v>0.17421602787456447</v>
      </c>
      <c r="AB53" s="375">
        <v>0.16831683168316833</v>
      </c>
      <c r="AC53" s="374">
        <v>0.1524390243902439</v>
      </c>
      <c r="AD53" s="373">
        <v>0.16410670978173</v>
      </c>
      <c r="AE53" s="374">
        <v>0.11400651465798045</v>
      </c>
      <c r="AF53" s="374">
        <v>0.15231788079470199</v>
      </c>
      <c r="AG53" s="377">
        <v>0.13300492610837439</v>
      </c>
      <c r="AH53" s="374">
        <v>0.16720257234726688</v>
      </c>
      <c r="AI53" s="375">
        <v>0.14456521739130435</v>
      </c>
      <c r="AJ53" s="374">
        <v>0.13793103448275862</v>
      </c>
      <c r="AK53" s="373">
        <v>0.14285714285714285</v>
      </c>
    </row>
    <row r="54" spans="1:37">
      <c r="A54" s="295" t="s">
        <v>55</v>
      </c>
      <c r="B54" s="297"/>
      <c r="C54" s="297"/>
      <c r="D54" s="297"/>
      <c r="E54" s="297"/>
      <c r="F54" s="289"/>
      <c r="G54" s="297"/>
      <c r="H54" s="297"/>
      <c r="I54" s="297"/>
      <c r="J54" s="297"/>
      <c r="K54" s="289"/>
      <c r="L54" s="297"/>
      <c r="M54" s="297"/>
      <c r="N54" s="297"/>
      <c r="O54" s="297"/>
      <c r="P54" s="297"/>
      <c r="Q54" s="289"/>
      <c r="R54" s="297"/>
      <c r="S54" s="297"/>
      <c r="T54" s="297"/>
      <c r="U54" s="297"/>
      <c r="V54" s="297"/>
      <c r="W54" s="289"/>
      <c r="X54" s="297"/>
      <c r="Y54" s="297"/>
      <c r="Z54" s="297"/>
      <c r="AA54" s="297"/>
      <c r="AB54" s="297"/>
      <c r="AC54" s="297"/>
      <c r="AD54" s="289"/>
      <c r="AE54" s="297"/>
      <c r="AF54" s="297"/>
      <c r="AG54" s="297"/>
      <c r="AH54" s="297"/>
      <c r="AI54" s="297"/>
      <c r="AJ54" s="297"/>
      <c r="AK54" s="289"/>
    </row>
    <row r="55" spans="1:37">
      <c r="A55" s="60" t="s">
        <v>12</v>
      </c>
      <c r="B55" s="61">
        <v>52</v>
      </c>
      <c r="C55" s="61">
        <v>69</v>
      </c>
      <c r="D55" s="61">
        <v>74</v>
      </c>
      <c r="E55" s="61">
        <f>F55-D55-C55-B55</f>
        <v>82</v>
      </c>
      <c r="F55" s="35">
        <v>277</v>
      </c>
      <c r="G55" s="61">
        <v>67</v>
      </c>
      <c r="H55" s="61">
        <v>54</v>
      </c>
      <c r="I55" s="61">
        <v>73</v>
      </c>
      <c r="J55" s="133">
        <v>106</v>
      </c>
      <c r="K55" s="35">
        <v>300</v>
      </c>
      <c r="L55" s="61">
        <v>56</v>
      </c>
      <c r="M55" s="61">
        <v>48</v>
      </c>
      <c r="N55" s="61">
        <v>64</v>
      </c>
      <c r="O55" s="279">
        <v>168</v>
      </c>
      <c r="P55" s="61">
        <v>87</v>
      </c>
      <c r="Q55" s="35">
        <v>255</v>
      </c>
      <c r="R55" s="61">
        <v>60</v>
      </c>
      <c r="S55" s="61">
        <v>48</v>
      </c>
      <c r="T55" s="61">
        <v>47</v>
      </c>
      <c r="U55" s="279">
        <v>155</v>
      </c>
      <c r="V55" s="61">
        <v>75</v>
      </c>
      <c r="W55" s="35">
        <v>230</v>
      </c>
      <c r="X55" s="61">
        <v>61</v>
      </c>
      <c r="Y55" s="61">
        <v>26</v>
      </c>
      <c r="Z55" s="342">
        <v>87</v>
      </c>
      <c r="AA55" s="61">
        <v>96</v>
      </c>
      <c r="AB55" s="279">
        <v>183</v>
      </c>
      <c r="AC55" s="163">
        <v>-52</v>
      </c>
      <c r="AD55" s="35">
        <v>131</v>
      </c>
      <c r="AE55" s="61">
        <v>112</v>
      </c>
      <c r="AF55" s="61">
        <v>37</v>
      </c>
      <c r="AG55" s="342">
        <v>149</v>
      </c>
      <c r="AH55" s="61">
        <v>5</v>
      </c>
      <c r="AI55" s="279">
        <v>154</v>
      </c>
      <c r="AJ55" s="163">
        <v>56</v>
      </c>
      <c r="AK55" s="35">
        <v>210</v>
      </c>
    </row>
    <row r="56" spans="1:37" ht="10.5" customHeight="1">
      <c r="A56" s="72" t="s">
        <v>7</v>
      </c>
      <c r="B56" s="63"/>
      <c r="C56" s="63">
        <f>C55/B55-1</f>
        <v>0.32692307692307687</v>
      </c>
      <c r="D56" s="63">
        <f>D55/C55-1</f>
        <v>7.2463768115942129E-2</v>
      </c>
      <c r="E56" s="63">
        <f>E55/D55-1</f>
        <v>0.10810810810810811</v>
      </c>
      <c r="F56" s="23"/>
      <c r="G56" s="63">
        <v>-0.18292682926829273</v>
      </c>
      <c r="H56" s="63">
        <v>-0.19402985074626866</v>
      </c>
      <c r="I56" s="63">
        <v>0.35185185185185186</v>
      </c>
      <c r="J56" s="63">
        <v>0.45205479452054798</v>
      </c>
      <c r="K56" s="23"/>
      <c r="L56" s="63">
        <v>-0.47169811320754718</v>
      </c>
      <c r="M56" s="63">
        <v>-0.1428571428571429</v>
      </c>
      <c r="N56" s="63">
        <v>0.33333333333333326</v>
      </c>
      <c r="O56" s="277"/>
      <c r="P56" s="63">
        <v>0.359375</v>
      </c>
      <c r="Q56" s="23"/>
      <c r="R56" s="63">
        <v>-0.31034482758620685</v>
      </c>
      <c r="S56" s="63">
        <v>-0.19999999999999996</v>
      </c>
      <c r="T56" s="63">
        <v>-2.083333333333337E-2</v>
      </c>
      <c r="U56" s="277"/>
      <c r="V56" s="63">
        <v>0.5957446808510638</v>
      </c>
      <c r="W56" s="23"/>
      <c r="X56" s="63">
        <v>-0.18666666666666665</v>
      </c>
      <c r="Y56" s="63">
        <v>-0.57377049180327866</v>
      </c>
      <c r="Z56" s="343"/>
      <c r="AA56" s="63">
        <v>2.6923076923076925</v>
      </c>
      <c r="AB56" s="277"/>
      <c r="AC56" s="75" t="s">
        <v>33</v>
      </c>
      <c r="AD56" s="23"/>
      <c r="AE56" s="63">
        <v>-3.1538461538461537</v>
      </c>
      <c r="AF56" s="63">
        <v>-0.66964285714285721</v>
      </c>
      <c r="AG56" s="343"/>
      <c r="AH56" s="63">
        <v>-0.86486486486486491</v>
      </c>
      <c r="AI56" s="277"/>
      <c r="AJ56" s="75" t="s">
        <v>33</v>
      </c>
      <c r="AK56" s="23"/>
    </row>
    <row r="57" spans="1:37" ht="10.5" customHeight="1">
      <c r="A57" s="74" t="s">
        <v>8</v>
      </c>
      <c r="B57" s="64"/>
      <c r="C57" s="64"/>
      <c r="D57" s="64"/>
      <c r="E57" s="64"/>
      <c r="F57" s="23"/>
      <c r="G57" s="64">
        <v>0.28846153846153855</v>
      </c>
      <c r="H57" s="64">
        <v>-0.21739130434782605</v>
      </c>
      <c r="I57" s="64">
        <v>-1.3513513513513487E-2</v>
      </c>
      <c r="J57" s="64">
        <v>0.29268292682926833</v>
      </c>
      <c r="K57" s="23">
        <v>8.3032490974729312E-2</v>
      </c>
      <c r="L57" s="64">
        <v>-0.16417910447761197</v>
      </c>
      <c r="M57" s="64">
        <v>-0.11111111111111116</v>
      </c>
      <c r="N57" s="64">
        <v>-0.12328767123287676</v>
      </c>
      <c r="O57" s="278"/>
      <c r="P57" s="64">
        <v>-0.17924528301886788</v>
      </c>
      <c r="Q57" s="23">
        <v>-0.15000000000000002</v>
      </c>
      <c r="R57" s="64">
        <v>7.1428571428571397E-2</v>
      </c>
      <c r="S57" s="64">
        <v>0</v>
      </c>
      <c r="T57" s="64">
        <v>-0.265625</v>
      </c>
      <c r="U57" s="278">
        <v>-7.7380952380952328E-2</v>
      </c>
      <c r="V57" s="64">
        <v>-0.13793103448275867</v>
      </c>
      <c r="W57" s="23">
        <v>-9.8039215686274495E-2</v>
      </c>
      <c r="X57" s="64">
        <v>1.6666666666666607E-2</v>
      </c>
      <c r="Y57" s="64">
        <v>-0.45833333333333337</v>
      </c>
      <c r="Z57" s="343"/>
      <c r="AA57" s="64">
        <v>1.0425531914893615</v>
      </c>
      <c r="AB57" s="278">
        <v>0.1806451612903226</v>
      </c>
      <c r="AC57" s="75" t="s">
        <v>33</v>
      </c>
      <c r="AD57" s="23">
        <v>-0.43043478260869561</v>
      </c>
      <c r="AE57" s="64">
        <v>0.83606557377049184</v>
      </c>
      <c r="AF57" s="64">
        <v>0.42307692307692313</v>
      </c>
      <c r="AG57" s="344">
        <v>0.71264367816091956</v>
      </c>
      <c r="AH57" s="64">
        <v>-0.94791666666666663</v>
      </c>
      <c r="AI57" s="278">
        <v>-0.15846994535519121</v>
      </c>
      <c r="AJ57" s="75" t="s">
        <v>33</v>
      </c>
      <c r="AK57" s="23">
        <v>0.60305343511450382</v>
      </c>
    </row>
    <row r="58" spans="1:37">
      <c r="A58" s="60" t="s">
        <v>287</v>
      </c>
      <c r="B58" s="61">
        <f>7+13+9</f>
        <v>29</v>
      </c>
      <c r="C58" s="61">
        <f>14+13+19</f>
        <v>46</v>
      </c>
      <c r="D58" s="61">
        <f>19+7+5</f>
        <v>31</v>
      </c>
      <c r="E58" s="61">
        <f>F58-D58-C58-B58</f>
        <v>36</v>
      </c>
      <c r="F58" s="35">
        <v>142</v>
      </c>
      <c r="G58" s="61">
        <v>31</v>
      </c>
      <c r="H58" s="61">
        <v>44</v>
      </c>
      <c r="I58" s="61">
        <v>26</v>
      </c>
      <c r="J58" s="133">
        <v>26</v>
      </c>
      <c r="K58" s="197">
        <v>127</v>
      </c>
      <c r="L58" s="61">
        <v>33</v>
      </c>
      <c r="M58" s="61">
        <v>34</v>
      </c>
      <c r="N58" s="61">
        <v>40</v>
      </c>
      <c r="O58" s="279">
        <v>107</v>
      </c>
      <c r="P58" s="61">
        <v>21</v>
      </c>
      <c r="Q58" s="35">
        <v>128</v>
      </c>
      <c r="R58" s="61">
        <v>34</v>
      </c>
      <c r="S58" s="61">
        <v>33</v>
      </c>
      <c r="T58" s="61">
        <v>28</v>
      </c>
      <c r="U58" s="279">
        <v>95</v>
      </c>
      <c r="V58" s="61">
        <v>21</v>
      </c>
      <c r="W58" s="35">
        <v>116</v>
      </c>
      <c r="X58" s="61">
        <v>30</v>
      </c>
      <c r="Y58" s="61">
        <v>28</v>
      </c>
      <c r="Z58" s="342">
        <v>58</v>
      </c>
      <c r="AA58" s="61">
        <v>27</v>
      </c>
      <c r="AB58" s="279">
        <v>85</v>
      </c>
      <c r="AC58" s="61">
        <v>15</v>
      </c>
      <c r="AD58" s="35">
        <v>100</v>
      </c>
      <c r="AE58" s="61">
        <v>26</v>
      </c>
      <c r="AF58" s="61">
        <v>28</v>
      </c>
      <c r="AG58" s="342">
        <v>54</v>
      </c>
      <c r="AH58" s="61">
        <v>23</v>
      </c>
      <c r="AI58" s="279">
        <v>77</v>
      </c>
      <c r="AJ58" s="61">
        <v>17</v>
      </c>
      <c r="AK58" s="35">
        <v>94</v>
      </c>
    </row>
    <row r="59" spans="1:37" ht="10.5" customHeight="1">
      <c r="A59" s="62" t="s">
        <v>7</v>
      </c>
      <c r="B59" s="63"/>
      <c r="C59" s="63">
        <f>C58/B58-1</f>
        <v>0.5862068965517242</v>
      </c>
      <c r="D59" s="63">
        <f>D58/C58-1</f>
        <v>-0.32608695652173914</v>
      </c>
      <c r="E59" s="63">
        <f>E58/D58-1</f>
        <v>0.16129032258064524</v>
      </c>
      <c r="F59" s="23"/>
      <c r="G59" s="63">
        <v>-0.13888888888888884</v>
      </c>
      <c r="H59" s="63">
        <v>0.41935483870967749</v>
      </c>
      <c r="I59" s="63">
        <v>-0.40909090909090906</v>
      </c>
      <c r="J59" s="63">
        <v>0</v>
      </c>
      <c r="K59" s="237"/>
      <c r="L59" s="63">
        <v>0.26923076923076916</v>
      </c>
      <c r="M59" s="63">
        <v>3.0303030303030276E-2</v>
      </c>
      <c r="N59" s="63">
        <v>0.17647058823529416</v>
      </c>
      <c r="O59" s="277"/>
      <c r="P59" s="63">
        <v>-0.47499999999999998</v>
      </c>
      <c r="Q59" s="23"/>
      <c r="R59" s="63">
        <v>0.61904761904761907</v>
      </c>
      <c r="S59" s="63">
        <v>-2.9411764705882359E-2</v>
      </c>
      <c r="T59" s="63">
        <v>-0.15151515151515149</v>
      </c>
      <c r="U59" s="277"/>
      <c r="V59" s="63">
        <v>-0.25</v>
      </c>
      <c r="W59" s="23"/>
      <c r="X59" s="63">
        <v>0.4285714285714286</v>
      </c>
      <c r="Y59" s="63">
        <v>-6.6666666666666652E-2</v>
      </c>
      <c r="Z59" s="343"/>
      <c r="AA59" s="63">
        <v>-3.5714285714285698E-2</v>
      </c>
      <c r="AB59" s="277"/>
      <c r="AC59" s="63">
        <v>-0.44444444444444442</v>
      </c>
      <c r="AD59" s="23"/>
      <c r="AE59" s="63">
        <v>0.73333333333333339</v>
      </c>
      <c r="AF59" s="63">
        <v>7.6923076923076872E-2</v>
      </c>
      <c r="AG59" s="343"/>
      <c r="AH59" s="63">
        <v>-0.1785714285714286</v>
      </c>
      <c r="AI59" s="277"/>
      <c r="AJ59" s="63">
        <v>-0.26086956521739135</v>
      </c>
      <c r="AK59" s="23"/>
    </row>
    <row r="60" spans="1:37" ht="9.75" customHeight="1">
      <c r="A60" s="62" t="s">
        <v>8</v>
      </c>
      <c r="B60" s="64"/>
      <c r="C60" s="64"/>
      <c r="D60" s="64"/>
      <c r="E60" s="64"/>
      <c r="F60" s="23"/>
      <c r="G60" s="64">
        <v>6.8965517241379226E-2</v>
      </c>
      <c r="H60" s="64">
        <v>-4.3478260869565188E-2</v>
      </c>
      <c r="I60" s="64">
        <v>-0.16129032258064513</v>
      </c>
      <c r="J60" s="64">
        <v>-0.27777777777777779</v>
      </c>
      <c r="K60" s="237">
        <v>-0.10563380281690138</v>
      </c>
      <c r="L60" s="64">
        <v>6.4516129032258007E-2</v>
      </c>
      <c r="M60" s="64">
        <v>-0.22727272727272729</v>
      </c>
      <c r="N60" s="64">
        <v>0.53846153846153855</v>
      </c>
      <c r="O60" s="278"/>
      <c r="P60" s="64">
        <v>-0.19230769230769229</v>
      </c>
      <c r="Q60" s="23">
        <v>7.8740157480314821E-3</v>
      </c>
      <c r="R60" s="64">
        <v>3.0303030303030276E-2</v>
      </c>
      <c r="S60" s="64">
        <v>-2.9411764705882359E-2</v>
      </c>
      <c r="T60" s="64">
        <v>-0.30000000000000004</v>
      </c>
      <c r="U60" s="278">
        <v>-0.11214953271028039</v>
      </c>
      <c r="V60" s="64">
        <v>0</v>
      </c>
      <c r="W60" s="23">
        <v>-9.375E-2</v>
      </c>
      <c r="X60" s="64">
        <v>-0.11764705882352944</v>
      </c>
      <c r="Y60" s="64">
        <v>-0.15151515151515149</v>
      </c>
      <c r="Z60" s="343"/>
      <c r="AA60" s="64">
        <v>-3.5714285714285698E-2</v>
      </c>
      <c r="AB60" s="278">
        <v>-0.10526315789473684</v>
      </c>
      <c r="AC60" s="64">
        <v>-0.2857142857142857</v>
      </c>
      <c r="AD60" s="23">
        <v>-0.13793103448275867</v>
      </c>
      <c r="AE60" s="64">
        <v>-0.1333333333333333</v>
      </c>
      <c r="AF60" s="64">
        <v>0</v>
      </c>
      <c r="AG60" s="344">
        <v>-6.8965517241379337E-2</v>
      </c>
      <c r="AH60" s="64">
        <v>-0.14814814814814814</v>
      </c>
      <c r="AI60" s="278">
        <v>-9.4117647058823528E-2</v>
      </c>
      <c r="AJ60" s="64">
        <v>0.1333333333333333</v>
      </c>
      <c r="AK60" s="23">
        <v>-6.0000000000000053E-2</v>
      </c>
    </row>
    <row r="61" spans="1:37">
      <c r="A61" s="60" t="s">
        <v>288</v>
      </c>
      <c r="B61" s="61">
        <f>B58</f>
        <v>29</v>
      </c>
      <c r="C61" s="61">
        <f>C58</f>
        <v>46</v>
      </c>
      <c r="D61" s="61">
        <f>D58-2</f>
        <v>29</v>
      </c>
      <c r="E61" s="61">
        <f>F61-D61-C61-B61</f>
        <v>35</v>
      </c>
      <c r="F61" s="35">
        <v>139</v>
      </c>
      <c r="G61" s="61">
        <v>31</v>
      </c>
      <c r="H61" s="61">
        <v>44</v>
      </c>
      <c r="I61" s="61">
        <v>25</v>
      </c>
      <c r="J61" s="133">
        <v>26</v>
      </c>
      <c r="K61" s="197">
        <v>126</v>
      </c>
      <c r="L61" s="61">
        <v>33</v>
      </c>
      <c r="M61" s="61">
        <v>34</v>
      </c>
      <c r="N61" s="61">
        <v>40</v>
      </c>
      <c r="O61" s="279">
        <v>107</v>
      </c>
      <c r="P61" s="61">
        <v>21</v>
      </c>
      <c r="Q61" s="35">
        <v>128</v>
      </c>
      <c r="R61" s="61">
        <v>34</v>
      </c>
      <c r="S61" s="61">
        <v>33</v>
      </c>
      <c r="T61" s="61">
        <v>28</v>
      </c>
      <c r="U61" s="279">
        <v>95</v>
      </c>
      <c r="V61" s="61">
        <v>21</v>
      </c>
      <c r="W61" s="35">
        <v>116</v>
      </c>
      <c r="X61" s="61">
        <v>30</v>
      </c>
      <c r="Y61" s="61">
        <v>27</v>
      </c>
      <c r="Z61" s="342">
        <v>57</v>
      </c>
      <c r="AA61" s="61">
        <v>27</v>
      </c>
      <c r="AB61" s="279">
        <v>84</v>
      </c>
      <c r="AC61" s="61">
        <v>14</v>
      </c>
      <c r="AD61" s="35">
        <v>98</v>
      </c>
      <c r="AE61" s="61">
        <v>26</v>
      </c>
      <c r="AF61" s="61">
        <v>27</v>
      </c>
      <c r="AG61" s="342">
        <v>53</v>
      </c>
      <c r="AH61" s="61">
        <v>23</v>
      </c>
      <c r="AI61" s="279">
        <v>76</v>
      </c>
      <c r="AJ61" s="61">
        <v>17</v>
      </c>
      <c r="AK61" s="35">
        <v>93</v>
      </c>
    </row>
    <row r="62" spans="1:37">
      <c r="A62" s="62" t="s">
        <v>7</v>
      </c>
      <c r="B62" s="63"/>
      <c r="C62" s="63">
        <f>C61/B61-1</f>
        <v>0.5862068965517242</v>
      </c>
      <c r="D62" s="63">
        <f>D61/C61-1</f>
        <v>-0.36956521739130432</v>
      </c>
      <c r="E62" s="63">
        <f>E61/D61-1</f>
        <v>0.2068965517241379</v>
      </c>
      <c r="F62" s="23"/>
      <c r="G62" s="63">
        <v>-0.11428571428571432</v>
      </c>
      <c r="H62" s="63">
        <v>0.41935483870967749</v>
      </c>
      <c r="I62" s="63">
        <v>-0.43181818181818177</v>
      </c>
      <c r="J62" s="63">
        <v>4.0000000000000036E-2</v>
      </c>
      <c r="K62" s="23"/>
      <c r="L62" s="63">
        <v>0.26923076923076916</v>
      </c>
      <c r="M62" s="63">
        <v>3.0303030303030276E-2</v>
      </c>
      <c r="N62" s="63">
        <v>0.17647058823529416</v>
      </c>
      <c r="O62" s="277"/>
      <c r="P62" s="63">
        <v>-0.47499999999999998</v>
      </c>
      <c r="Q62" s="23"/>
      <c r="R62" s="63">
        <v>0.61904761904761907</v>
      </c>
      <c r="S62" s="63">
        <v>-2.9411764705882359E-2</v>
      </c>
      <c r="T62" s="63">
        <v>-0.15151515151515149</v>
      </c>
      <c r="U62" s="277"/>
      <c r="V62" s="63">
        <v>-0.25</v>
      </c>
      <c r="W62" s="23"/>
      <c r="X62" s="63">
        <v>0.4285714285714286</v>
      </c>
      <c r="Y62" s="63">
        <v>-9.9999999999999978E-2</v>
      </c>
      <c r="Z62" s="343"/>
      <c r="AA62" s="63">
        <v>0</v>
      </c>
      <c r="AB62" s="277"/>
      <c r="AC62" s="63">
        <v>-0.48148148148148151</v>
      </c>
      <c r="AD62" s="23"/>
      <c r="AE62" s="63">
        <v>0.85714285714285721</v>
      </c>
      <c r="AF62" s="63">
        <v>3.8461538461538547E-2</v>
      </c>
      <c r="AG62" s="343"/>
      <c r="AH62" s="63">
        <v>-0.14814814814814814</v>
      </c>
      <c r="AI62" s="277"/>
      <c r="AJ62" s="63">
        <v>-0.26086956521739135</v>
      </c>
      <c r="AK62" s="23"/>
    </row>
    <row r="63" spans="1:37">
      <c r="A63" s="62" t="s">
        <v>8</v>
      </c>
      <c r="B63" s="64"/>
      <c r="C63" s="64"/>
      <c r="D63" s="64"/>
      <c r="E63" s="64"/>
      <c r="F63" s="23"/>
      <c r="G63" s="64">
        <v>6.8965517241379226E-2</v>
      </c>
      <c r="H63" s="64">
        <v>-4.3478260869565188E-2</v>
      </c>
      <c r="I63" s="64">
        <v>-0.13793103448275867</v>
      </c>
      <c r="J63" s="64">
        <v>-0.25714285714285712</v>
      </c>
      <c r="K63" s="23">
        <v>-9.3525179856115082E-2</v>
      </c>
      <c r="L63" s="64">
        <v>6.4516129032258007E-2</v>
      </c>
      <c r="M63" s="64">
        <v>-0.22727272727272729</v>
      </c>
      <c r="N63" s="64">
        <v>0.60000000000000009</v>
      </c>
      <c r="O63" s="278"/>
      <c r="P63" s="64">
        <v>-0.19230769230769229</v>
      </c>
      <c r="Q63" s="23">
        <v>1.5873015873015817E-2</v>
      </c>
      <c r="R63" s="64">
        <v>3.0303030303030276E-2</v>
      </c>
      <c r="S63" s="64">
        <v>-2.9411764705882359E-2</v>
      </c>
      <c r="T63" s="64">
        <v>-0.30000000000000004</v>
      </c>
      <c r="U63" s="278">
        <v>-0.11214953271028039</v>
      </c>
      <c r="V63" s="64">
        <v>0</v>
      </c>
      <c r="W63" s="23">
        <v>-9.375E-2</v>
      </c>
      <c r="X63" s="64">
        <v>-0.11764705882352944</v>
      </c>
      <c r="Y63" s="64">
        <v>-0.18181818181818177</v>
      </c>
      <c r="Z63" s="343"/>
      <c r="AA63" s="64">
        <v>-3.5714285714285698E-2</v>
      </c>
      <c r="AB63" s="278">
        <v>-0.11578947368421055</v>
      </c>
      <c r="AC63" s="64">
        <v>-0.33333333333333337</v>
      </c>
      <c r="AD63" s="23">
        <v>-0.15517241379310343</v>
      </c>
      <c r="AE63" s="64">
        <v>-0.1333333333333333</v>
      </c>
      <c r="AF63" s="64">
        <v>0</v>
      </c>
      <c r="AG63" s="344">
        <v>-7.0175438596491224E-2</v>
      </c>
      <c r="AH63" s="64">
        <v>-0.14814814814814814</v>
      </c>
      <c r="AI63" s="278">
        <v>-9.5238095238095233E-2</v>
      </c>
      <c r="AJ63" s="64">
        <v>0.21428571428571419</v>
      </c>
      <c r="AK63" s="23">
        <v>-5.1020408163265252E-2</v>
      </c>
    </row>
    <row r="64" spans="1:37">
      <c r="A64" s="60" t="s">
        <v>192</v>
      </c>
      <c r="B64" s="61">
        <v>0</v>
      </c>
      <c r="C64" s="61">
        <v>0</v>
      </c>
      <c r="D64" s="61">
        <v>0</v>
      </c>
      <c r="E64" s="61">
        <v>0</v>
      </c>
      <c r="F64" s="55" t="s">
        <v>112</v>
      </c>
      <c r="G64" s="61">
        <v>9</v>
      </c>
      <c r="H64" s="61">
        <v>9</v>
      </c>
      <c r="I64" s="61">
        <v>9</v>
      </c>
      <c r="J64" s="133">
        <v>9</v>
      </c>
      <c r="K64" s="35">
        <v>36</v>
      </c>
      <c r="L64" s="61">
        <v>8</v>
      </c>
      <c r="M64" s="61">
        <v>8</v>
      </c>
      <c r="N64" s="61">
        <v>8</v>
      </c>
      <c r="O64" s="279">
        <v>24</v>
      </c>
      <c r="P64" s="61">
        <v>8</v>
      </c>
      <c r="Q64" s="35">
        <v>32</v>
      </c>
      <c r="R64" s="61">
        <v>8</v>
      </c>
      <c r="S64" s="61">
        <v>8</v>
      </c>
      <c r="T64" s="61">
        <v>7</v>
      </c>
      <c r="U64" s="279">
        <v>23</v>
      </c>
      <c r="V64" s="61">
        <v>7</v>
      </c>
      <c r="W64" s="35">
        <v>30</v>
      </c>
      <c r="X64" s="61">
        <v>8</v>
      </c>
      <c r="Y64" s="61">
        <v>9</v>
      </c>
      <c r="Z64" s="342">
        <v>17</v>
      </c>
      <c r="AA64" s="61">
        <v>9</v>
      </c>
      <c r="AB64" s="279">
        <v>26</v>
      </c>
      <c r="AC64" s="61">
        <v>7</v>
      </c>
      <c r="AD64" s="35">
        <v>33</v>
      </c>
      <c r="AE64" s="61">
        <v>9</v>
      </c>
      <c r="AF64" s="61">
        <v>9</v>
      </c>
      <c r="AG64" s="342">
        <v>18</v>
      </c>
      <c r="AH64" s="61">
        <v>9</v>
      </c>
      <c r="AI64" s="279">
        <v>27</v>
      </c>
      <c r="AJ64" s="61">
        <v>9</v>
      </c>
      <c r="AK64" s="35">
        <v>36</v>
      </c>
    </row>
    <row r="65" spans="1:37" ht="7.5" customHeight="1">
      <c r="A65" s="60"/>
      <c r="B65" s="64"/>
      <c r="C65" s="64"/>
      <c r="D65" s="64"/>
      <c r="E65" s="64"/>
      <c r="F65" s="23"/>
      <c r="G65" s="61"/>
      <c r="H65" s="61"/>
      <c r="I65" s="61"/>
      <c r="J65" s="133"/>
      <c r="K65" s="35"/>
      <c r="L65" s="61"/>
      <c r="M65" s="61"/>
      <c r="N65" s="61"/>
      <c r="O65" s="276"/>
      <c r="P65" s="61"/>
      <c r="Q65" s="35"/>
      <c r="R65" s="61"/>
      <c r="S65" s="61"/>
      <c r="T65" s="61"/>
      <c r="U65" s="276"/>
      <c r="V65" s="61"/>
      <c r="W65" s="35"/>
      <c r="X65" s="61"/>
      <c r="Y65" s="61"/>
      <c r="Z65" s="343"/>
      <c r="AA65" s="61"/>
      <c r="AB65" s="276"/>
      <c r="AC65" s="61"/>
      <c r="AD65" s="35"/>
      <c r="AE65" s="61"/>
      <c r="AF65" s="61"/>
      <c r="AG65" s="343"/>
      <c r="AH65" s="61"/>
      <c r="AI65" s="276"/>
      <c r="AJ65" s="61"/>
      <c r="AK65" s="35"/>
    </row>
    <row r="66" spans="1:37">
      <c r="A66" s="60" t="s">
        <v>372</v>
      </c>
      <c r="B66" s="61">
        <f>B55-B61</f>
        <v>23</v>
      </c>
      <c r="C66" s="61">
        <f>C55-C61</f>
        <v>23</v>
      </c>
      <c r="D66" s="61">
        <f>D55-D61</f>
        <v>45</v>
      </c>
      <c r="E66" s="61">
        <f>F66-D66-C66-B66</f>
        <v>47</v>
      </c>
      <c r="F66" s="35">
        <v>138</v>
      </c>
      <c r="G66" s="61">
        <v>27</v>
      </c>
      <c r="H66" s="61">
        <v>1</v>
      </c>
      <c r="I66" s="61">
        <v>38</v>
      </c>
      <c r="J66" s="133">
        <v>72</v>
      </c>
      <c r="K66" s="35">
        <v>138</v>
      </c>
      <c r="L66" s="61">
        <v>15</v>
      </c>
      <c r="M66" s="61">
        <v>6</v>
      </c>
      <c r="N66" s="61">
        <v>16</v>
      </c>
      <c r="O66" s="279">
        <v>37</v>
      </c>
      <c r="P66" s="61">
        <v>58</v>
      </c>
      <c r="Q66" s="35">
        <v>95</v>
      </c>
      <c r="R66" s="61">
        <v>18</v>
      </c>
      <c r="S66" s="61">
        <v>7</v>
      </c>
      <c r="T66" s="61">
        <v>12</v>
      </c>
      <c r="U66" s="279">
        <v>37</v>
      </c>
      <c r="V66" s="61">
        <v>47</v>
      </c>
      <c r="W66" s="35">
        <v>84</v>
      </c>
      <c r="X66" s="61">
        <v>23</v>
      </c>
      <c r="Y66" s="163">
        <v>-10</v>
      </c>
      <c r="Z66" s="342">
        <v>13</v>
      </c>
      <c r="AA66" s="61">
        <v>60</v>
      </c>
      <c r="AB66" s="279">
        <v>73</v>
      </c>
      <c r="AC66" s="163">
        <v>-73</v>
      </c>
      <c r="AD66" s="35">
        <v>0</v>
      </c>
      <c r="AE66" s="61">
        <v>77</v>
      </c>
      <c r="AF66" s="163">
        <v>1</v>
      </c>
      <c r="AG66" s="342">
        <v>78</v>
      </c>
      <c r="AH66" s="163">
        <v>-27</v>
      </c>
      <c r="AI66" s="279">
        <v>51</v>
      </c>
      <c r="AJ66" s="163">
        <v>30</v>
      </c>
      <c r="AK66" s="35">
        <v>81</v>
      </c>
    </row>
    <row r="67" spans="1:37" ht="10.5" customHeight="1">
      <c r="A67" s="62" t="s">
        <v>7</v>
      </c>
      <c r="B67" s="63"/>
      <c r="C67" s="63">
        <f>C66/B66-1</f>
        <v>0</v>
      </c>
      <c r="D67" s="63">
        <f>D66/C66-1</f>
        <v>0.95652173913043481</v>
      </c>
      <c r="E67" s="63">
        <f>E66/D66-1</f>
        <v>4.4444444444444509E-2</v>
      </c>
      <c r="F67" s="23"/>
      <c r="G67" s="63">
        <v>-0.42553191489361697</v>
      </c>
      <c r="H67" s="63">
        <v>-0.96296296296296302</v>
      </c>
      <c r="I67" s="63">
        <v>37</v>
      </c>
      <c r="J67" s="63">
        <v>0.89473684210526305</v>
      </c>
      <c r="K67" s="23"/>
      <c r="L67" s="63">
        <v>-0.79166666666666663</v>
      </c>
      <c r="M67" s="63">
        <v>-0.6</v>
      </c>
      <c r="N67" s="63">
        <v>1.6666666666666665</v>
      </c>
      <c r="O67" s="277"/>
      <c r="P67" s="63">
        <v>2.625</v>
      </c>
      <c r="Q67" s="23"/>
      <c r="R67" s="63">
        <v>-0.68965517241379315</v>
      </c>
      <c r="S67" s="63">
        <v>-0.61111111111111116</v>
      </c>
      <c r="T67" s="63">
        <v>0.71428571428571419</v>
      </c>
      <c r="U67" s="277"/>
      <c r="V67" s="63">
        <v>2.9166666666666665</v>
      </c>
      <c r="W67" s="23"/>
      <c r="X67" s="63">
        <v>-0.5106382978723405</v>
      </c>
      <c r="Y67" s="75" t="s">
        <v>33</v>
      </c>
      <c r="Z67" s="343"/>
      <c r="AA67" s="75" t="s">
        <v>33</v>
      </c>
      <c r="AB67" s="277"/>
      <c r="AC67" s="75" t="s">
        <v>33</v>
      </c>
      <c r="AD67" s="23"/>
      <c r="AE67" s="75" t="s">
        <v>33</v>
      </c>
      <c r="AF67" s="63">
        <v>-0.98701298701298701</v>
      </c>
      <c r="AG67" s="344"/>
      <c r="AH67" s="75" t="s">
        <v>33</v>
      </c>
      <c r="AI67" s="277"/>
      <c r="AJ67" s="75" t="s">
        <v>33</v>
      </c>
      <c r="AK67" s="23"/>
    </row>
    <row r="68" spans="1:37">
      <c r="A68" s="62" t="s">
        <v>8</v>
      </c>
      <c r="B68" s="64"/>
      <c r="C68" s="64"/>
      <c r="D68" s="64"/>
      <c r="E68" s="64"/>
      <c r="F68" s="23"/>
      <c r="G68" s="64">
        <v>0.17391304347826098</v>
      </c>
      <c r="H68" s="64">
        <v>-0.95652173913043481</v>
      </c>
      <c r="I68" s="64">
        <v>-0.15555555555555556</v>
      </c>
      <c r="J68" s="64">
        <v>0.53191489361702127</v>
      </c>
      <c r="K68" s="23">
        <v>0</v>
      </c>
      <c r="L68" s="64">
        <v>-0.44444444444444442</v>
      </c>
      <c r="M68" s="64">
        <v>5</v>
      </c>
      <c r="N68" s="64">
        <v>-0.57894736842105265</v>
      </c>
      <c r="O68" s="278"/>
      <c r="P68" s="64">
        <v>-0.19444444444444442</v>
      </c>
      <c r="Q68" s="23">
        <v>-0.31159420289855078</v>
      </c>
      <c r="R68" s="64">
        <v>0.19999999999999996</v>
      </c>
      <c r="S68" s="64">
        <v>0.16666666666666674</v>
      </c>
      <c r="T68" s="64">
        <v>-0.25</v>
      </c>
      <c r="U68" s="278">
        <v>0</v>
      </c>
      <c r="V68" s="64">
        <v>-0.18965517241379315</v>
      </c>
      <c r="W68" s="23">
        <v>-0.11578947368421055</v>
      </c>
      <c r="X68" s="64">
        <v>0.27777777777777768</v>
      </c>
      <c r="Y68" s="64">
        <v>-2.4285714285714288</v>
      </c>
      <c r="Z68" s="343"/>
      <c r="AA68" s="64">
        <v>4</v>
      </c>
      <c r="AB68" s="278">
        <v>0.97297297297297303</v>
      </c>
      <c r="AC68" s="75" t="s">
        <v>33</v>
      </c>
      <c r="AD68" s="82" t="s">
        <v>33</v>
      </c>
      <c r="AE68" s="64">
        <v>2.347826086956522</v>
      </c>
      <c r="AF68" s="75" t="s">
        <v>33</v>
      </c>
      <c r="AG68" s="344">
        <v>5</v>
      </c>
      <c r="AH68" s="75" t="s">
        <v>33</v>
      </c>
      <c r="AI68" s="278">
        <v>-0.30136986301369861</v>
      </c>
      <c r="AJ68" s="75" t="s">
        <v>33</v>
      </c>
      <c r="AK68" s="82" t="s">
        <v>33</v>
      </c>
    </row>
    <row r="69" spans="1:37">
      <c r="A69" s="296" t="s">
        <v>19</v>
      </c>
      <c r="B69" s="289"/>
      <c r="C69" s="289"/>
      <c r="D69" s="289"/>
      <c r="E69" s="289"/>
      <c r="F69" s="289"/>
      <c r="G69" s="289"/>
      <c r="H69" s="289"/>
      <c r="I69" s="289"/>
      <c r="J69" s="289"/>
      <c r="K69" s="289"/>
      <c r="L69" s="289"/>
      <c r="M69" s="289"/>
      <c r="N69" s="289"/>
      <c r="O69" s="289"/>
      <c r="P69" s="289"/>
      <c r="Q69" s="289"/>
      <c r="R69" s="289"/>
      <c r="S69" s="289"/>
      <c r="T69" s="289"/>
      <c r="U69" s="289"/>
      <c r="V69" s="289"/>
      <c r="W69" s="289"/>
      <c r="X69" s="289"/>
      <c r="Y69" s="289"/>
      <c r="Z69" s="289"/>
      <c r="AA69" s="289"/>
      <c r="AB69" s="289"/>
      <c r="AC69" s="289"/>
      <c r="AD69" s="289"/>
      <c r="AE69" s="289"/>
      <c r="AF69" s="289"/>
      <c r="AG69" s="289"/>
      <c r="AH69" s="289"/>
      <c r="AI69" s="289"/>
      <c r="AJ69" s="289"/>
      <c r="AK69" s="289"/>
    </row>
    <row r="70" spans="1:37">
      <c r="A70" s="60" t="s">
        <v>30</v>
      </c>
      <c r="B70" s="68">
        <f t="shared" ref="B70:AK70" si="2">B41/B8</f>
        <v>9.375E-2</v>
      </c>
      <c r="C70" s="68">
        <f t="shared" si="2"/>
        <v>8.1081081081081086E-2</v>
      </c>
      <c r="D70" s="68">
        <f t="shared" si="2"/>
        <v>7.3569482288828342E-2</v>
      </c>
      <c r="E70" s="68">
        <f t="shared" si="2"/>
        <v>5.0131926121372031E-2</v>
      </c>
      <c r="F70" s="48">
        <v>7.4821080026024722E-2</v>
      </c>
      <c r="G70" s="68">
        <v>5.113636363636364E-2</v>
      </c>
      <c r="H70" s="68">
        <v>4.1666666666666664E-2</v>
      </c>
      <c r="I70" s="68">
        <v>4.2042042042042045E-2</v>
      </c>
      <c r="J70" s="68">
        <v>1.3513513513513514E-2</v>
      </c>
      <c r="K70" s="48">
        <v>3.6664270309130123E-2</v>
      </c>
      <c r="L70" s="68">
        <v>5.865102639296188E-2</v>
      </c>
      <c r="M70" s="68">
        <v>1.1799410029498525E-2</v>
      </c>
      <c r="N70" s="68">
        <v>-9.7264437689969604E-2</v>
      </c>
      <c r="O70" s="285">
        <v>-7.9286422200198214E-3</v>
      </c>
      <c r="P70" s="68">
        <v>-0.45151515151515154</v>
      </c>
      <c r="Q70" s="48">
        <v>-0.11725168035847648</v>
      </c>
      <c r="R70" s="68">
        <v>6.9400630914826497E-2</v>
      </c>
      <c r="S70" s="68">
        <v>6.6878980891719744E-2</v>
      </c>
      <c r="T70" s="68">
        <v>-0.96825396825396826</v>
      </c>
      <c r="U70" s="285">
        <v>-0.27695560253699791</v>
      </c>
      <c r="V70" s="68">
        <v>-0.04</v>
      </c>
      <c r="W70" s="48">
        <v>-0.21636506687647522</v>
      </c>
      <c r="X70" s="68">
        <v>-2.564102564102564E-2</v>
      </c>
      <c r="Y70" s="68">
        <v>3.5483870967741936E-2</v>
      </c>
      <c r="Z70" s="348">
        <v>4.8231511254019296E-3</v>
      </c>
      <c r="AA70" s="68">
        <v>3.484320557491289E-2</v>
      </c>
      <c r="AB70" s="285">
        <v>1.4301430143014302E-2</v>
      </c>
      <c r="AC70" s="68">
        <v>-1.524390243902439E-2</v>
      </c>
      <c r="AD70" s="48">
        <v>6.4672594987873885E-3</v>
      </c>
      <c r="AE70" s="68">
        <v>-1.6286644951140065E-2</v>
      </c>
      <c r="AF70" s="68">
        <v>4.9668874172185427E-2</v>
      </c>
      <c r="AG70" s="348">
        <v>1.6420361247947456E-2</v>
      </c>
      <c r="AH70" s="68">
        <v>5.1446945337620578E-2</v>
      </c>
      <c r="AI70" s="285">
        <v>2.8260869565217391E-2</v>
      </c>
      <c r="AJ70" s="68">
        <v>-0.18181818181818182</v>
      </c>
      <c r="AK70" s="48">
        <v>-2.5827280064568199E-2</v>
      </c>
    </row>
    <row r="71" spans="1:37">
      <c r="A71" s="60" t="s">
        <v>10</v>
      </c>
      <c r="B71" s="68">
        <f t="shared" ref="B71:AK71" si="3">B47/B8</f>
        <v>0.21354166666666666</v>
      </c>
      <c r="C71" s="68">
        <f t="shared" si="3"/>
        <v>0.19164619164619165</v>
      </c>
      <c r="D71" s="68">
        <f t="shared" si="3"/>
        <v>0.1989100817438692</v>
      </c>
      <c r="E71" s="68">
        <f t="shared" si="3"/>
        <v>0.15303430079155672</v>
      </c>
      <c r="F71" s="48">
        <v>0.18932986337020169</v>
      </c>
      <c r="G71" s="68">
        <v>0.19602272727272727</v>
      </c>
      <c r="H71" s="68">
        <v>0.19940476190476192</v>
      </c>
      <c r="I71" s="68">
        <v>0.2072072072072072</v>
      </c>
      <c r="J71" s="68">
        <v>0.17837837837837839</v>
      </c>
      <c r="K71" s="48">
        <v>0.19482386772106397</v>
      </c>
      <c r="L71" s="68">
        <v>0.21114369501466276</v>
      </c>
      <c r="M71" s="68">
        <v>0.15634218289085547</v>
      </c>
      <c r="N71" s="68">
        <v>2.1276595744680851E-2</v>
      </c>
      <c r="O71" s="285">
        <v>0.13082259663032705</v>
      </c>
      <c r="P71" s="68">
        <v>-0.41818181818181815</v>
      </c>
      <c r="Q71" s="48">
        <v>-4.4809559372666168E-3</v>
      </c>
      <c r="R71" s="68">
        <v>0.22712933753943218</v>
      </c>
      <c r="S71" s="68">
        <v>0.2070063694267516</v>
      </c>
      <c r="T71" s="68">
        <v>-0.73968253968253972</v>
      </c>
      <c r="U71" s="285">
        <v>-0.1014799154334038</v>
      </c>
      <c r="V71" s="68">
        <v>1.2307692307692308E-2</v>
      </c>
      <c r="W71" s="48">
        <v>-7.2383949645948076E-2</v>
      </c>
      <c r="X71" s="68">
        <v>0.13141025641025642</v>
      </c>
      <c r="Y71" s="68">
        <v>0.2</v>
      </c>
      <c r="Z71" s="348">
        <v>0.16559485530546625</v>
      </c>
      <c r="AA71" s="68">
        <v>0.17770034843205576</v>
      </c>
      <c r="AB71" s="285">
        <v>0.1694169416941694</v>
      </c>
      <c r="AC71" s="68">
        <v>0.125</v>
      </c>
      <c r="AD71" s="48">
        <v>0.1576394502829426</v>
      </c>
      <c r="AE71" s="68">
        <v>0.11074918566775244</v>
      </c>
      <c r="AF71" s="68">
        <v>0.15231788079470199</v>
      </c>
      <c r="AG71" s="348">
        <v>0.13136288998357964</v>
      </c>
      <c r="AH71" s="68">
        <v>0.15755627009646303</v>
      </c>
      <c r="AI71" s="285">
        <v>0.14021739130434782</v>
      </c>
      <c r="AJ71" s="68">
        <v>-7.8369905956112859E-2</v>
      </c>
      <c r="AK71" s="48">
        <v>8.3938660209846652E-2</v>
      </c>
    </row>
    <row r="72" spans="1:37">
      <c r="A72" s="60" t="s">
        <v>18</v>
      </c>
      <c r="B72" s="68">
        <f t="shared" ref="B72:AK72" si="4">B58/B8</f>
        <v>7.5520833333333329E-2</v>
      </c>
      <c r="C72" s="68">
        <f t="shared" si="4"/>
        <v>0.11302211302211303</v>
      </c>
      <c r="D72" s="68">
        <f t="shared" si="4"/>
        <v>8.4468664850136238E-2</v>
      </c>
      <c r="E72" s="68">
        <f t="shared" si="4"/>
        <v>9.498680738786279E-2</v>
      </c>
      <c r="F72" s="48">
        <v>9.2387768379960961E-2</v>
      </c>
      <c r="G72" s="68">
        <v>8.8068181818181823E-2</v>
      </c>
      <c r="H72" s="68">
        <v>0.13095238095238096</v>
      </c>
      <c r="I72" s="68">
        <v>7.8078078078078081E-2</v>
      </c>
      <c r="J72" s="68">
        <v>7.0270270270270274E-2</v>
      </c>
      <c r="K72" s="48">
        <v>9.1301222142343638E-2</v>
      </c>
      <c r="L72" s="68">
        <v>9.6774193548387094E-2</v>
      </c>
      <c r="M72" s="68">
        <v>0.10029498525073746</v>
      </c>
      <c r="N72" s="68">
        <v>0.12158054711246201</v>
      </c>
      <c r="O72" s="285">
        <v>0.10604558969276512</v>
      </c>
      <c r="P72" s="68">
        <v>6.363636363636363E-2</v>
      </c>
      <c r="Q72" s="48">
        <v>9.5593726661687833E-2</v>
      </c>
      <c r="R72" s="68">
        <v>0.10725552050473186</v>
      </c>
      <c r="S72" s="68">
        <v>0.10509554140127389</v>
      </c>
      <c r="T72" s="68">
        <v>8.8888888888888892E-2</v>
      </c>
      <c r="U72" s="285">
        <v>0.10042283298097252</v>
      </c>
      <c r="V72" s="68">
        <v>6.4615384615384616E-2</v>
      </c>
      <c r="W72" s="48">
        <v>9.1266719118804088E-2</v>
      </c>
      <c r="X72" s="68">
        <v>9.6153846153846159E-2</v>
      </c>
      <c r="Y72" s="68">
        <v>9.0322580645161285E-2</v>
      </c>
      <c r="Z72" s="348">
        <v>9.3247588424437297E-2</v>
      </c>
      <c r="AA72" s="68">
        <v>9.4076655052264813E-2</v>
      </c>
      <c r="AB72" s="285">
        <v>9.3509350935093508E-2</v>
      </c>
      <c r="AC72" s="68">
        <v>4.573170731707317E-2</v>
      </c>
      <c r="AD72" s="48">
        <v>8.084074373484236E-2</v>
      </c>
      <c r="AE72" s="68">
        <v>8.4690553745928335E-2</v>
      </c>
      <c r="AF72" s="68">
        <v>9.2715231788079472E-2</v>
      </c>
      <c r="AG72" s="348">
        <v>8.8669950738916259E-2</v>
      </c>
      <c r="AH72" s="68">
        <v>7.3954983922829579E-2</v>
      </c>
      <c r="AI72" s="285">
        <v>8.3695652173913046E-2</v>
      </c>
      <c r="AJ72" s="68">
        <v>5.329153605015674E-2</v>
      </c>
      <c r="AK72" s="48">
        <v>7.5867635189669089E-2</v>
      </c>
    </row>
    <row r="73" spans="1:37" ht="2.25" customHeight="1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</row>
    <row r="74" spans="1:37" ht="6.75" customHeight="1"/>
    <row r="75" spans="1:37" ht="6.75" customHeight="1"/>
  </sheetData>
  <pageMargins left="0.39370078740157483" right="0.39370078740157483" top="0.31496062992125984" bottom="0.19685039370078741" header="0.31496062992125984" footer="0.31496062992125984"/>
  <pageSetup paperSize="9" scale="65" orientation="landscape" r:id="rId1"/>
  <headerFooter>
    <oddHeader>&amp;CBezeq - The Israel Telecommunication Corp. Ltd.</oddHeader>
    <oddFooter>&amp;R&amp;P of &amp;N
BI financial 
metrics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L109"/>
  <sheetViews>
    <sheetView showGridLines="0" tabSelected="1" zoomScale="110" zoomScaleNormal="110" workbookViewId="0">
      <pane xSplit="1" ySplit="4" topLeftCell="G5" activePane="bottomRight" state="frozen"/>
      <selection activeCell="G14" sqref="G14"/>
      <selection pane="topRight" activeCell="G14" sqref="G14"/>
      <selection pane="bottomLeft" activeCell="G14" sqref="G14"/>
      <selection pane="bottomRight" activeCell="G14" sqref="G14"/>
    </sheetView>
  </sheetViews>
  <sheetFormatPr defaultRowHeight="13.2"/>
  <cols>
    <col min="1" max="1" width="50.6640625" bestFit="1" customWidth="1"/>
    <col min="2" max="6" width="9.109375" hidden="1" customWidth="1"/>
    <col min="8" max="11" width="9.109375" hidden="1" customWidth="1"/>
    <col min="13" max="17" width="9.109375" hidden="1" customWidth="1"/>
    <col min="19" max="23" width="9.109375" hidden="1" customWidth="1"/>
    <col min="24" max="24" width="9.5546875" bestFit="1" customWidth="1"/>
    <col min="27" max="27" width="9.109375" hidden="1" customWidth="1"/>
    <col min="29" max="29" width="9.109375" hidden="1" customWidth="1"/>
    <col min="34" max="34" width="9.109375" hidden="1" customWidth="1"/>
    <col min="36" max="36" width="0" hidden="1" customWidth="1"/>
  </cols>
  <sheetData>
    <row r="1" spans="1:38">
      <c r="A1" s="29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38">
      <c r="A2" s="29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38">
      <c r="A3" s="30"/>
      <c r="B3" s="45" t="s">
        <v>5</v>
      </c>
      <c r="C3" s="45" t="s">
        <v>66</v>
      </c>
      <c r="D3" s="45" t="s">
        <v>0</v>
      </c>
      <c r="E3" s="45" t="s">
        <v>1</v>
      </c>
      <c r="F3" s="45" t="s">
        <v>2</v>
      </c>
      <c r="G3" s="45" t="s">
        <v>5</v>
      </c>
      <c r="H3" s="45" t="s">
        <v>66</v>
      </c>
      <c r="I3" s="45" t="s">
        <v>0</v>
      </c>
      <c r="J3" s="45" t="s">
        <v>1</v>
      </c>
      <c r="K3" s="45" t="s">
        <v>2</v>
      </c>
      <c r="L3" s="45" t="s">
        <v>5</v>
      </c>
      <c r="M3" s="45" t="s">
        <v>66</v>
      </c>
      <c r="N3" s="45" t="s">
        <v>0</v>
      </c>
      <c r="O3" s="45" t="s">
        <v>1</v>
      </c>
      <c r="P3" s="45" t="s">
        <v>361</v>
      </c>
      <c r="Q3" s="45" t="s">
        <v>2</v>
      </c>
      <c r="R3" s="45" t="s">
        <v>5</v>
      </c>
      <c r="S3" s="45" t="s">
        <v>66</v>
      </c>
      <c r="T3" s="45" t="s">
        <v>0</v>
      </c>
      <c r="U3" s="45" t="s">
        <v>1</v>
      </c>
      <c r="V3" s="45" t="s">
        <v>361</v>
      </c>
      <c r="W3" s="45" t="s">
        <v>2</v>
      </c>
      <c r="X3" s="45" t="s">
        <v>5</v>
      </c>
      <c r="Y3" s="45" t="s">
        <v>66</v>
      </c>
      <c r="Z3" s="45" t="s">
        <v>0</v>
      </c>
      <c r="AA3" s="229" t="s">
        <v>406</v>
      </c>
      <c r="AB3" s="45" t="s">
        <v>1</v>
      </c>
      <c r="AC3" s="45" t="s">
        <v>361</v>
      </c>
      <c r="AD3" s="45" t="s">
        <v>2</v>
      </c>
      <c r="AE3" s="45" t="s">
        <v>5</v>
      </c>
      <c r="AF3" s="45" t="s">
        <v>66</v>
      </c>
      <c r="AG3" s="45" t="s">
        <v>0</v>
      </c>
      <c r="AH3" s="229" t="s">
        <v>406</v>
      </c>
      <c r="AI3" s="45" t="s">
        <v>1</v>
      </c>
      <c r="AJ3" s="45" t="s">
        <v>361</v>
      </c>
      <c r="AK3" s="45" t="s">
        <v>2</v>
      </c>
      <c r="AL3" s="45" t="s">
        <v>5</v>
      </c>
    </row>
    <row r="4" spans="1:38">
      <c r="A4" s="227" t="s">
        <v>252</v>
      </c>
      <c r="B4" s="45">
        <v>2016</v>
      </c>
      <c r="C4" s="45">
        <v>2017</v>
      </c>
      <c r="D4" s="45">
        <v>2017</v>
      </c>
      <c r="E4" s="45">
        <v>2017</v>
      </c>
      <c r="F4" s="45">
        <v>2017</v>
      </c>
      <c r="G4" s="45">
        <v>2017</v>
      </c>
      <c r="H4" s="45">
        <v>2018</v>
      </c>
      <c r="I4" s="45">
        <v>2018</v>
      </c>
      <c r="J4" s="45">
        <v>2018</v>
      </c>
      <c r="K4" s="45">
        <v>2018</v>
      </c>
      <c r="L4" s="45">
        <v>2018</v>
      </c>
      <c r="M4" s="45">
        <v>2019</v>
      </c>
      <c r="N4" s="45">
        <v>2019</v>
      </c>
      <c r="O4" s="45">
        <v>2019</v>
      </c>
      <c r="P4" s="45">
        <v>2019</v>
      </c>
      <c r="Q4" s="45">
        <v>2019</v>
      </c>
      <c r="R4" s="45">
        <v>2019</v>
      </c>
      <c r="S4" s="45">
        <v>2020</v>
      </c>
      <c r="T4" s="45">
        <v>2020</v>
      </c>
      <c r="U4" s="45">
        <v>2020</v>
      </c>
      <c r="V4" s="45">
        <v>2020</v>
      </c>
      <c r="W4" s="45">
        <v>2020</v>
      </c>
      <c r="X4" s="45">
        <v>2020</v>
      </c>
      <c r="Y4" s="45">
        <v>2021</v>
      </c>
      <c r="Z4" s="45">
        <v>2021</v>
      </c>
      <c r="AA4" s="45">
        <v>2021</v>
      </c>
      <c r="AB4" s="45">
        <v>2021</v>
      </c>
      <c r="AC4" s="45">
        <v>2021</v>
      </c>
      <c r="AD4" s="45">
        <v>2021</v>
      </c>
      <c r="AE4" s="45">
        <v>2021</v>
      </c>
      <c r="AF4" s="45">
        <v>2022</v>
      </c>
      <c r="AG4" s="45">
        <v>2021</v>
      </c>
      <c r="AH4" s="45">
        <v>2022</v>
      </c>
      <c r="AI4" s="45">
        <v>2022</v>
      </c>
      <c r="AJ4" s="45">
        <v>2022</v>
      </c>
      <c r="AK4" s="45">
        <v>2022</v>
      </c>
      <c r="AL4" s="45">
        <v>2022</v>
      </c>
    </row>
    <row r="5" spans="1:38" ht="5.25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</row>
    <row r="6" spans="1:38" ht="21">
      <c r="A6" s="33" t="s">
        <v>214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</row>
    <row r="7" spans="1:38">
      <c r="A7" s="21"/>
      <c r="B7" s="21"/>
      <c r="C7" s="20"/>
      <c r="D7" s="20"/>
      <c r="E7" s="20"/>
      <c r="F7" s="20"/>
      <c r="G7" s="21"/>
      <c r="H7" s="20"/>
      <c r="I7" s="20"/>
      <c r="J7" s="20"/>
      <c r="K7" s="20"/>
      <c r="L7" s="21"/>
      <c r="M7" s="20"/>
      <c r="N7" s="20"/>
      <c r="O7" s="20"/>
      <c r="P7" s="20"/>
      <c r="Q7" s="20"/>
      <c r="R7" s="21"/>
      <c r="S7" s="20"/>
      <c r="T7" s="20"/>
      <c r="U7" s="20"/>
      <c r="V7" s="20"/>
      <c r="W7" s="20"/>
      <c r="X7" s="21"/>
      <c r="Y7" s="20"/>
      <c r="Z7" s="20"/>
      <c r="AA7" s="20"/>
      <c r="AB7" s="20"/>
      <c r="AC7" s="20"/>
      <c r="AD7" s="20"/>
      <c r="AE7" s="21"/>
      <c r="AF7" s="20"/>
      <c r="AG7" s="20"/>
      <c r="AH7" s="20"/>
      <c r="AI7" s="20"/>
      <c r="AJ7" s="20"/>
      <c r="AK7" s="20"/>
      <c r="AL7" s="21"/>
    </row>
    <row r="8" spans="1:38">
      <c r="A8" s="295" t="s">
        <v>54</v>
      </c>
      <c r="B8" s="289"/>
      <c r="C8" s="283"/>
      <c r="D8" s="283"/>
      <c r="E8" s="283"/>
      <c r="F8" s="283"/>
      <c r="G8" s="289"/>
      <c r="H8" s="283"/>
      <c r="I8" s="283"/>
      <c r="J8" s="283"/>
      <c r="K8" s="283"/>
      <c r="L8" s="289"/>
      <c r="M8" s="283"/>
      <c r="N8" s="283"/>
      <c r="O8" s="283"/>
      <c r="P8" s="283"/>
      <c r="Q8" s="283"/>
      <c r="R8" s="289"/>
      <c r="S8" s="283"/>
      <c r="T8" s="283"/>
      <c r="U8" s="283"/>
      <c r="V8" s="283"/>
      <c r="W8" s="283"/>
      <c r="X8" s="289"/>
      <c r="Y8" s="283"/>
      <c r="Z8" s="283"/>
      <c r="AA8" s="283"/>
      <c r="AB8" s="283"/>
      <c r="AC8" s="283"/>
      <c r="AD8" s="283"/>
      <c r="AE8" s="289"/>
      <c r="AF8" s="283"/>
      <c r="AG8" s="283"/>
      <c r="AH8" s="283"/>
      <c r="AI8" s="283"/>
      <c r="AJ8" s="283"/>
      <c r="AK8" s="283"/>
      <c r="AL8" s="289"/>
    </row>
    <row r="9" spans="1:38">
      <c r="A9" s="60" t="s">
        <v>16</v>
      </c>
      <c r="B9" s="35">
        <v>1745</v>
      </c>
      <c r="C9" s="61">
        <v>424</v>
      </c>
      <c r="D9" s="61">
        <v>416</v>
      </c>
      <c r="E9" s="61">
        <v>406</v>
      </c>
      <c r="F9" s="61">
        <f>G9-E9-D9-C9</f>
        <v>404</v>
      </c>
      <c r="G9" s="35">
        <v>1650</v>
      </c>
      <c r="H9" s="61">
        <v>375</v>
      </c>
      <c r="I9" s="61">
        <v>375</v>
      </c>
      <c r="J9" s="61">
        <v>367</v>
      </c>
      <c r="K9" s="61">
        <v>356</v>
      </c>
      <c r="L9" s="35">
        <v>1473</v>
      </c>
      <c r="M9" s="61">
        <v>343</v>
      </c>
      <c r="N9" s="61">
        <v>337</v>
      </c>
      <c r="O9" s="61">
        <v>334</v>
      </c>
      <c r="P9" s="276">
        <v>1014</v>
      </c>
      <c r="Q9" s="61">
        <v>331</v>
      </c>
      <c r="R9" s="35">
        <v>1345</v>
      </c>
      <c r="S9" s="61">
        <v>338</v>
      </c>
      <c r="T9" s="61">
        <v>319</v>
      </c>
      <c r="U9" s="61">
        <v>313</v>
      </c>
      <c r="V9" s="276">
        <v>970</v>
      </c>
      <c r="W9" s="61">
        <v>317</v>
      </c>
      <c r="X9" s="35">
        <v>1287</v>
      </c>
      <c r="Y9" s="61">
        <v>315</v>
      </c>
      <c r="Z9" s="61">
        <v>315</v>
      </c>
      <c r="AA9" s="342">
        <v>630</v>
      </c>
      <c r="AB9" s="61">
        <v>318</v>
      </c>
      <c r="AC9" s="276">
        <v>948</v>
      </c>
      <c r="AD9" s="61">
        <v>322</v>
      </c>
      <c r="AE9" s="35">
        <v>1270</v>
      </c>
      <c r="AF9" s="61">
        <v>316</v>
      </c>
      <c r="AG9" s="61">
        <v>316</v>
      </c>
      <c r="AH9" s="342">
        <v>632</v>
      </c>
      <c r="AI9" s="61">
        <v>315</v>
      </c>
      <c r="AJ9" s="276">
        <v>947</v>
      </c>
      <c r="AK9" s="61">
        <v>330</v>
      </c>
      <c r="AL9" s="35">
        <v>1277</v>
      </c>
    </row>
    <row r="10" spans="1:38">
      <c r="A10" s="62" t="s">
        <v>7</v>
      </c>
      <c r="B10" s="23"/>
      <c r="C10" s="63"/>
      <c r="D10" s="63">
        <f>D9/C9-1</f>
        <v>-1.8867924528301883E-2</v>
      </c>
      <c r="E10" s="63">
        <f>E9/D9-1</f>
        <v>-2.4038461538461564E-2</v>
      </c>
      <c r="F10" s="63">
        <f>F9/E9-1</f>
        <v>-4.9261083743842304E-3</v>
      </c>
      <c r="G10" s="23"/>
      <c r="H10" s="63">
        <v>-7.1782178217821735E-2</v>
      </c>
      <c r="I10" s="63">
        <v>0</v>
      </c>
      <c r="J10" s="63">
        <v>-2.1333333333333315E-2</v>
      </c>
      <c r="K10" s="63">
        <v>-2.9972752043596729E-2</v>
      </c>
      <c r="L10" s="23"/>
      <c r="M10" s="63">
        <v>-3.6516853932584303E-2</v>
      </c>
      <c r="N10" s="63">
        <v>-1.7492711370262426E-2</v>
      </c>
      <c r="O10" s="63">
        <v>-8.9020771513352859E-3</v>
      </c>
      <c r="P10" s="277"/>
      <c r="Q10" s="63">
        <v>-8.9820359281437279E-3</v>
      </c>
      <c r="R10" s="23"/>
      <c r="S10" s="63">
        <v>2.114803625377637E-2</v>
      </c>
      <c r="T10" s="63">
        <v>-5.6213017751479244E-2</v>
      </c>
      <c r="U10" s="63">
        <v>-1.8808777429467072E-2</v>
      </c>
      <c r="V10" s="277"/>
      <c r="W10" s="63">
        <v>1.2779552715654896E-2</v>
      </c>
      <c r="X10" s="23"/>
      <c r="Y10" s="63">
        <v>-6.3091482649841879E-3</v>
      </c>
      <c r="Z10" s="63">
        <v>0</v>
      </c>
      <c r="AA10" s="343"/>
      <c r="AB10" s="63">
        <v>9.52380952380949E-3</v>
      </c>
      <c r="AC10" s="277"/>
      <c r="AD10" s="63">
        <v>1.2578616352201255E-2</v>
      </c>
      <c r="AE10" s="23"/>
      <c r="AF10" s="63">
        <v>-1.8633540372670843E-2</v>
      </c>
      <c r="AG10" s="63">
        <v>0</v>
      </c>
      <c r="AH10" s="343"/>
      <c r="AI10" s="63">
        <v>-3.1645569620253333E-3</v>
      </c>
      <c r="AJ10" s="277"/>
      <c r="AK10" s="63">
        <v>4.7619047619047672E-2</v>
      </c>
      <c r="AL10" s="23"/>
    </row>
    <row r="11" spans="1:38">
      <c r="A11" s="62" t="s">
        <v>8</v>
      </c>
      <c r="B11" s="23"/>
      <c r="C11" s="64"/>
      <c r="D11" s="64"/>
      <c r="E11" s="64"/>
      <c r="F11" s="64"/>
      <c r="G11" s="23">
        <v>-5.4441260744985676E-2</v>
      </c>
      <c r="H11" s="64">
        <v>-0.11556603773584906</v>
      </c>
      <c r="I11" s="64">
        <v>-9.8557692307692291E-2</v>
      </c>
      <c r="J11" s="64">
        <v>-9.605911330049266E-2</v>
      </c>
      <c r="K11" s="64">
        <v>-0.11881188118811881</v>
      </c>
      <c r="L11" s="23">
        <v>-0.1072727272727273</v>
      </c>
      <c r="M11" s="64">
        <v>-8.5333333333333372E-2</v>
      </c>
      <c r="N11" s="64">
        <v>-0.10133333333333339</v>
      </c>
      <c r="O11" s="64">
        <v>-8.9918256130790186E-2</v>
      </c>
      <c r="P11" s="278"/>
      <c r="Q11" s="64">
        <v>-7.02247191011236E-2</v>
      </c>
      <c r="R11" s="23">
        <v>-8.6897488119484056E-2</v>
      </c>
      <c r="S11" s="64">
        <v>-1.4577259475218707E-2</v>
      </c>
      <c r="T11" s="64">
        <v>-5.3412462908011826E-2</v>
      </c>
      <c r="U11" s="64">
        <v>-6.2874251497005984E-2</v>
      </c>
      <c r="V11" s="278">
        <v>-4.3392504930966469E-2</v>
      </c>
      <c r="W11" s="64">
        <v>-4.2296072507552851E-2</v>
      </c>
      <c r="X11" s="23">
        <v>-4.3122676579925634E-2</v>
      </c>
      <c r="Y11" s="64">
        <v>-6.8047337278106523E-2</v>
      </c>
      <c r="Z11" s="64">
        <v>-1.2539184952978011E-2</v>
      </c>
      <c r="AA11" s="344"/>
      <c r="AB11" s="64">
        <v>1.5974440894568787E-2</v>
      </c>
      <c r="AC11" s="278">
        <v>-2.2680412371134051E-2</v>
      </c>
      <c r="AD11" s="64">
        <v>1.577287066246047E-2</v>
      </c>
      <c r="AE11" s="23">
        <v>-1.3209013209013243E-2</v>
      </c>
      <c r="AF11" s="64">
        <v>3.1746031746031633E-3</v>
      </c>
      <c r="AG11" s="64">
        <v>3.1746031746031633E-3</v>
      </c>
      <c r="AH11" s="344">
        <v>3.1746031746031633E-3</v>
      </c>
      <c r="AI11" s="64">
        <v>-9.4339622641509413E-3</v>
      </c>
      <c r="AJ11" s="278">
        <v>-1.0548523206751481E-3</v>
      </c>
      <c r="AK11" s="64">
        <v>2.4844720496894457E-2</v>
      </c>
      <c r="AL11" s="23">
        <v>5.5118110236220819E-3</v>
      </c>
    </row>
    <row r="12" spans="1:38" ht="3" customHeight="1">
      <c r="A12" s="295"/>
      <c r="B12" s="283"/>
      <c r="C12" s="283"/>
      <c r="D12" s="283"/>
      <c r="E12" s="283"/>
      <c r="F12" s="289"/>
      <c r="G12" s="283"/>
      <c r="H12" s="283"/>
      <c r="I12" s="283"/>
      <c r="J12" s="283"/>
      <c r="K12" s="289"/>
      <c r="L12" s="283"/>
      <c r="M12" s="283"/>
      <c r="N12" s="283"/>
      <c r="O12" s="283"/>
      <c r="P12" s="283"/>
      <c r="Q12" s="289"/>
      <c r="R12" s="283"/>
      <c r="S12" s="283"/>
      <c r="T12" s="283"/>
      <c r="U12" s="283"/>
      <c r="V12" s="283"/>
      <c r="W12" s="289"/>
      <c r="X12" s="283"/>
      <c r="Y12" s="283"/>
      <c r="Z12" s="283"/>
      <c r="AA12" s="345"/>
      <c r="AB12" s="283"/>
      <c r="AC12" s="283"/>
      <c r="AD12" s="289"/>
      <c r="AE12" s="283"/>
      <c r="AF12" s="283"/>
      <c r="AG12" s="283"/>
      <c r="AH12" s="345"/>
      <c r="AI12" s="283"/>
      <c r="AJ12" s="283"/>
      <c r="AK12" s="289"/>
      <c r="AL12" s="283"/>
    </row>
    <row r="13" spans="1:38">
      <c r="A13" s="60" t="s">
        <v>202</v>
      </c>
      <c r="B13" s="35">
        <v>296</v>
      </c>
      <c r="C13" s="130">
        <v>70</v>
      </c>
      <c r="D13" s="130">
        <v>71</v>
      </c>
      <c r="E13" s="130">
        <v>72</v>
      </c>
      <c r="F13" s="130">
        <f>G13-E13-D13-C13</f>
        <v>72</v>
      </c>
      <c r="G13" s="35">
        <v>285</v>
      </c>
      <c r="H13" s="130">
        <v>79</v>
      </c>
      <c r="I13" s="61">
        <v>79</v>
      </c>
      <c r="J13" s="61">
        <v>81</v>
      </c>
      <c r="K13" s="61">
        <v>84</v>
      </c>
      <c r="L13" s="35">
        <v>323</v>
      </c>
      <c r="M13" s="61">
        <v>55</v>
      </c>
      <c r="N13" s="61">
        <v>68</v>
      </c>
      <c r="O13" s="61">
        <v>50</v>
      </c>
      <c r="P13" s="276">
        <v>173</v>
      </c>
      <c r="Q13" s="61">
        <v>46</v>
      </c>
      <c r="R13" s="35">
        <v>219</v>
      </c>
      <c r="S13" s="61">
        <v>44</v>
      </c>
      <c r="T13" s="61">
        <v>50</v>
      </c>
      <c r="U13" s="61">
        <v>50</v>
      </c>
      <c r="V13" s="276">
        <v>144</v>
      </c>
      <c r="W13" s="61">
        <v>59</v>
      </c>
      <c r="X13" s="35">
        <v>203</v>
      </c>
      <c r="Y13" s="61">
        <v>61</v>
      </c>
      <c r="Z13" s="61">
        <v>45</v>
      </c>
      <c r="AA13" s="342">
        <v>106</v>
      </c>
      <c r="AB13" s="61">
        <v>45</v>
      </c>
      <c r="AC13" s="276">
        <v>151</v>
      </c>
      <c r="AD13" s="61">
        <v>52</v>
      </c>
      <c r="AE13" s="35">
        <v>203</v>
      </c>
      <c r="AF13" s="61">
        <v>50</v>
      </c>
      <c r="AG13" s="61">
        <v>46</v>
      </c>
      <c r="AH13" s="342">
        <v>96</v>
      </c>
      <c r="AI13" s="61">
        <v>46</v>
      </c>
      <c r="AJ13" s="276">
        <v>142</v>
      </c>
      <c r="AK13" s="61">
        <v>57</v>
      </c>
      <c r="AL13" s="35">
        <v>199</v>
      </c>
    </row>
    <row r="14" spans="1:38">
      <c r="A14" s="72" t="s">
        <v>7</v>
      </c>
      <c r="B14" s="23"/>
      <c r="C14" s="63"/>
      <c r="D14" s="63">
        <f>D13/C13-1</f>
        <v>1.4285714285714235E-2</v>
      </c>
      <c r="E14" s="63">
        <f>E13/D13-1</f>
        <v>1.4084507042253502E-2</v>
      </c>
      <c r="F14" s="63">
        <f>F13/E13-1</f>
        <v>0</v>
      </c>
      <c r="G14" s="23"/>
      <c r="H14" s="147">
        <v>9.7222222222222321E-2</v>
      </c>
      <c r="I14" s="63">
        <v>0</v>
      </c>
      <c r="J14" s="63">
        <v>2.5316455696202445E-2</v>
      </c>
      <c r="K14" s="63">
        <v>3.7037037037036979E-2</v>
      </c>
      <c r="L14" s="23"/>
      <c r="M14" s="63">
        <v>-0.34523809523809523</v>
      </c>
      <c r="N14" s="63">
        <v>0.23636363636363633</v>
      </c>
      <c r="O14" s="63">
        <v>-0.26470588235294112</v>
      </c>
      <c r="P14" s="277"/>
      <c r="Q14" s="63">
        <v>-7.999999999999996E-2</v>
      </c>
      <c r="R14" s="23"/>
      <c r="S14" s="63">
        <v>-4.3478260869565188E-2</v>
      </c>
      <c r="T14" s="63">
        <v>0.13636363636363646</v>
      </c>
      <c r="U14" s="63">
        <v>0</v>
      </c>
      <c r="V14" s="277"/>
      <c r="W14" s="63">
        <v>0.17999999999999994</v>
      </c>
      <c r="X14" s="23"/>
      <c r="Y14" s="63">
        <v>3.3898305084745672E-2</v>
      </c>
      <c r="Z14" s="63">
        <v>-0.26229508196721307</v>
      </c>
      <c r="AA14" s="343"/>
      <c r="AB14" s="63">
        <v>0</v>
      </c>
      <c r="AC14" s="277"/>
      <c r="AD14" s="63">
        <v>0.15555555555555545</v>
      </c>
      <c r="AE14" s="23"/>
      <c r="AF14" s="63">
        <v>-3.8461538461538436E-2</v>
      </c>
      <c r="AG14" s="63">
        <v>-7.999999999999996E-2</v>
      </c>
      <c r="AH14" s="343"/>
      <c r="AI14" s="63">
        <v>0</v>
      </c>
      <c r="AJ14" s="277"/>
      <c r="AK14" s="63">
        <v>0.23913043478260865</v>
      </c>
      <c r="AL14" s="23"/>
    </row>
    <row r="15" spans="1:38">
      <c r="A15" s="72" t="s">
        <v>8</v>
      </c>
      <c r="B15" s="23"/>
      <c r="C15" s="64"/>
      <c r="D15" s="64"/>
      <c r="E15" s="64"/>
      <c r="F15" s="64"/>
      <c r="G15" s="23">
        <v>-3.7162162162162171E-2</v>
      </c>
      <c r="H15" s="146">
        <v>0.12857142857142856</v>
      </c>
      <c r="I15" s="64">
        <v>0.11267605633802824</v>
      </c>
      <c r="J15" s="64">
        <v>0.125</v>
      </c>
      <c r="K15" s="64">
        <v>0.16666666666666674</v>
      </c>
      <c r="L15" s="23">
        <v>0.1333333333333333</v>
      </c>
      <c r="M15" s="64">
        <v>-0.30379746835443033</v>
      </c>
      <c r="N15" s="64">
        <v>-0.13924050632911389</v>
      </c>
      <c r="O15" s="64">
        <v>-0.38271604938271608</v>
      </c>
      <c r="P15" s="278"/>
      <c r="Q15" s="64">
        <v>-0.45238095238095233</v>
      </c>
      <c r="R15" s="23">
        <v>-0.32198142414860687</v>
      </c>
      <c r="S15" s="64">
        <v>-0.19999999999999996</v>
      </c>
      <c r="T15" s="64">
        <v>-0.26470588235294112</v>
      </c>
      <c r="U15" s="64">
        <v>0</v>
      </c>
      <c r="V15" s="278">
        <v>-0.16763005780346818</v>
      </c>
      <c r="W15" s="64">
        <v>0.28260869565217384</v>
      </c>
      <c r="X15" s="23">
        <v>-7.3059360730593603E-2</v>
      </c>
      <c r="Y15" s="64">
        <v>0.38636363636363646</v>
      </c>
      <c r="Z15" s="64">
        <v>-9.9999999999999978E-2</v>
      </c>
      <c r="AA15" s="344"/>
      <c r="AB15" s="64">
        <v>-9.9999999999999978E-2</v>
      </c>
      <c r="AC15" s="278">
        <v>4.861111111111116E-2</v>
      </c>
      <c r="AD15" s="64">
        <v>-0.11864406779661019</v>
      </c>
      <c r="AE15" s="23">
        <v>0</v>
      </c>
      <c r="AF15" s="64">
        <v>-0.18032786885245899</v>
      </c>
      <c r="AG15" s="64">
        <v>2.2222222222222143E-2</v>
      </c>
      <c r="AH15" s="344">
        <v>-9.4339622641509413E-2</v>
      </c>
      <c r="AI15" s="64">
        <v>2.2222222222222143E-2</v>
      </c>
      <c r="AJ15" s="278">
        <v>-5.9602649006622488E-2</v>
      </c>
      <c r="AK15" s="64">
        <v>9.6153846153846256E-2</v>
      </c>
      <c r="AL15" s="23">
        <v>-1.9704433497536922E-2</v>
      </c>
    </row>
    <row r="16" spans="1:38">
      <c r="A16" s="60" t="s">
        <v>67</v>
      </c>
      <c r="B16" s="35">
        <v>249</v>
      </c>
      <c r="C16" s="61">
        <v>59</v>
      </c>
      <c r="D16" s="61">
        <v>59</v>
      </c>
      <c r="E16" s="61">
        <v>62</v>
      </c>
      <c r="F16" s="61">
        <f>G16-E16-D16-C16</f>
        <v>65</v>
      </c>
      <c r="G16" s="35">
        <v>245</v>
      </c>
      <c r="H16" s="130">
        <v>58</v>
      </c>
      <c r="I16" s="61">
        <v>60</v>
      </c>
      <c r="J16" s="61">
        <v>56</v>
      </c>
      <c r="K16" s="61">
        <v>59</v>
      </c>
      <c r="L16" s="35">
        <v>233</v>
      </c>
      <c r="M16" s="61">
        <v>56</v>
      </c>
      <c r="N16" s="61">
        <v>54</v>
      </c>
      <c r="O16" s="61">
        <v>52</v>
      </c>
      <c r="P16" s="276">
        <v>162</v>
      </c>
      <c r="Q16" s="61">
        <v>54</v>
      </c>
      <c r="R16" s="35">
        <v>216</v>
      </c>
      <c r="S16" s="61">
        <v>54</v>
      </c>
      <c r="T16" s="61">
        <v>48</v>
      </c>
      <c r="U16" s="61">
        <v>50</v>
      </c>
      <c r="V16" s="276">
        <v>152</v>
      </c>
      <c r="W16" s="61">
        <v>51</v>
      </c>
      <c r="X16" s="35">
        <v>203</v>
      </c>
      <c r="Y16" s="61">
        <v>50</v>
      </c>
      <c r="Z16" s="61">
        <v>45</v>
      </c>
      <c r="AA16" s="342">
        <v>95</v>
      </c>
      <c r="AB16" s="61">
        <v>44</v>
      </c>
      <c r="AC16" s="276">
        <v>139</v>
      </c>
      <c r="AD16" s="61">
        <v>49</v>
      </c>
      <c r="AE16" s="35">
        <v>188</v>
      </c>
      <c r="AF16" s="61">
        <v>50</v>
      </c>
      <c r="AG16" s="61">
        <v>47</v>
      </c>
      <c r="AH16" s="342">
        <v>97</v>
      </c>
      <c r="AI16" s="61">
        <v>53</v>
      </c>
      <c r="AJ16" s="276">
        <v>150</v>
      </c>
      <c r="AK16" s="61">
        <v>50</v>
      </c>
      <c r="AL16" s="35">
        <v>200</v>
      </c>
    </row>
    <row r="17" spans="1:38">
      <c r="A17" s="62" t="s">
        <v>7</v>
      </c>
      <c r="B17" s="23"/>
      <c r="C17" s="63"/>
      <c r="D17" s="63">
        <f>D16/C16-1</f>
        <v>0</v>
      </c>
      <c r="E17" s="63">
        <f>E16/D16-1</f>
        <v>5.0847457627118731E-2</v>
      </c>
      <c r="F17" s="63">
        <f>F16/E16-1</f>
        <v>4.8387096774193505E-2</v>
      </c>
      <c r="G17" s="23"/>
      <c r="H17" s="147">
        <v>-0.10769230769230764</v>
      </c>
      <c r="I17" s="63">
        <v>3.4482758620689724E-2</v>
      </c>
      <c r="J17" s="63">
        <v>-6.6666666666666652E-2</v>
      </c>
      <c r="K17" s="63">
        <v>5.3571428571428603E-2</v>
      </c>
      <c r="L17" s="23"/>
      <c r="M17" s="63">
        <v>-5.084745762711862E-2</v>
      </c>
      <c r="N17" s="63">
        <v>-3.5714285714285698E-2</v>
      </c>
      <c r="O17" s="63">
        <v>-3.703703703703709E-2</v>
      </c>
      <c r="P17" s="277"/>
      <c r="Q17" s="63">
        <v>3.8461538461538547E-2</v>
      </c>
      <c r="R17" s="23"/>
      <c r="S17" s="63">
        <v>0</v>
      </c>
      <c r="T17" s="63">
        <v>-0.11111111111111116</v>
      </c>
      <c r="U17" s="63">
        <v>4.1666666666666741E-2</v>
      </c>
      <c r="V17" s="277"/>
      <c r="W17" s="63">
        <v>2.0000000000000018E-2</v>
      </c>
      <c r="X17" s="23"/>
      <c r="Y17" s="63">
        <v>-1.9607843137254943E-2</v>
      </c>
      <c r="Z17" s="63">
        <v>-9.9999999999999978E-2</v>
      </c>
      <c r="AA17" s="343"/>
      <c r="AB17" s="63">
        <v>-2.2222222222222254E-2</v>
      </c>
      <c r="AC17" s="277"/>
      <c r="AD17" s="63">
        <v>0.11363636363636354</v>
      </c>
      <c r="AE17" s="23"/>
      <c r="AF17" s="63">
        <v>2.0408163265306145E-2</v>
      </c>
      <c r="AG17" s="63">
        <v>-6.0000000000000053E-2</v>
      </c>
      <c r="AH17" s="343"/>
      <c r="AI17" s="63">
        <v>0.12765957446808507</v>
      </c>
      <c r="AJ17" s="277"/>
      <c r="AK17" s="63">
        <v>-5.6603773584905648E-2</v>
      </c>
      <c r="AL17" s="23"/>
    </row>
    <row r="18" spans="1:38">
      <c r="A18" s="62" t="s">
        <v>8</v>
      </c>
      <c r="B18" s="23"/>
      <c r="C18" s="64"/>
      <c r="D18" s="64"/>
      <c r="E18" s="64"/>
      <c r="F18" s="64"/>
      <c r="G18" s="23">
        <v>-1.6064257028112428E-2</v>
      </c>
      <c r="H18" s="146">
        <v>-1.6949152542372836E-2</v>
      </c>
      <c r="I18" s="64">
        <v>1.6949152542372836E-2</v>
      </c>
      <c r="J18" s="64">
        <v>-9.6774193548387122E-2</v>
      </c>
      <c r="K18" s="64">
        <v>-9.2307692307692313E-2</v>
      </c>
      <c r="L18" s="23">
        <v>-4.8979591836734726E-2</v>
      </c>
      <c r="M18" s="64">
        <v>-3.4482758620689613E-2</v>
      </c>
      <c r="N18" s="64">
        <v>-9.9999999999999978E-2</v>
      </c>
      <c r="O18" s="64">
        <v>-7.1428571428571397E-2</v>
      </c>
      <c r="P18" s="278"/>
      <c r="Q18" s="64">
        <v>-8.4745762711864403E-2</v>
      </c>
      <c r="R18" s="23">
        <v>-7.2961373390557971E-2</v>
      </c>
      <c r="S18" s="64">
        <v>-3.5714285714285698E-2</v>
      </c>
      <c r="T18" s="64">
        <v>-0.11111111111111116</v>
      </c>
      <c r="U18" s="64">
        <v>-3.8461538461538436E-2</v>
      </c>
      <c r="V18" s="278">
        <v>-6.1728395061728447E-2</v>
      </c>
      <c r="W18" s="64">
        <v>-5.555555555555558E-2</v>
      </c>
      <c r="X18" s="23">
        <v>-6.018518518518523E-2</v>
      </c>
      <c r="Y18" s="64">
        <v>-7.407407407407407E-2</v>
      </c>
      <c r="Z18" s="64">
        <v>-6.25E-2</v>
      </c>
      <c r="AA18" s="344"/>
      <c r="AB18" s="64">
        <v>-0.12</v>
      </c>
      <c r="AC18" s="278">
        <v>-8.5526315789473673E-2</v>
      </c>
      <c r="AD18" s="64">
        <v>-3.9215686274509776E-2</v>
      </c>
      <c r="AE18" s="23">
        <v>-7.3891625615763568E-2</v>
      </c>
      <c r="AF18" s="64">
        <v>0</v>
      </c>
      <c r="AG18" s="64">
        <v>4.4444444444444509E-2</v>
      </c>
      <c r="AH18" s="344">
        <v>2.1052631578947434E-2</v>
      </c>
      <c r="AI18" s="64">
        <v>0.20454545454545459</v>
      </c>
      <c r="AJ18" s="278">
        <v>7.9136690647481966E-2</v>
      </c>
      <c r="AK18" s="64">
        <v>2.0408163265306145E-2</v>
      </c>
      <c r="AL18" s="23">
        <v>6.3829787234042534E-2</v>
      </c>
    </row>
    <row r="19" spans="1:38">
      <c r="A19" s="60" t="s">
        <v>218</v>
      </c>
      <c r="B19" s="35">
        <v>947</v>
      </c>
      <c r="C19" s="61">
        <v>243</v>
      </c>
      <c r="D19" s="61">
        <v>237</v>
      </c>
      <c r="E19" s="61">
        <v>237</v>
      </c>
      <c r="F19" s="61">
        <f>G19-E19-D19-C19</f>
        <v>240</v>
      </c>
      <c r="G19" s="35">
        <v>957</v>
      </c>
      <c r="H19" s="130">
        <v>237</v>
      </c>
      <c r="I19" s="61">
        <v>246</v>
      </c>
      <c r="J19" s="61">
        <v>229</v>
      </c>
      <c r="K19" s="61">
        <v>244</v>
      </c>
      <c r="L19" s="35">
        <v>956</v>
      </c>
      <c r="M19" s="61">
        <v>234</v>
      </c>
      <c r="N19" s="61">
        <v>248</v>
      </c>
      <c r="O19" s="61">
        <v>211</v>
      </c>
      <c r="P19" s="276">
        <v>693</v>
      </c>
      <c r="Q19" s="61">
        <v>230</v>
      </c>
      <c r="R19" s="35">
        <v>923</v>
      </c>
      <c r="S19" s="61">
        <v>231</v>
      </c>
      <c r="T19" s="61">
        <v>210</v>
      </c>
      <c r="U19" s="61">
        <v>195</v>
      </c>
      <c r="V19" s="276">
        <v>636</v>
      </c>
      <c r="W19" s="61">
        <v>221</v>
      </c>
      <c r="X19" s="35">
        <v>857</v>
      </c>
      <c r="Y19" s="61">
        <v>212</v>
      </c>
      <c r="Z19" s="61">
        <v>203</v>
      </c>
      <c r="AA19" s="342">
        <v>415</v>
      </c>
      <c r="AB19" s="61">
        <v>198</v>
      </c>
      <c r="AC19" s="276">
        <v>613</v>
      </c>
      <c r="AD19" s="61">
        <v>222</v>
      </c>
      <c r="AE19" s="35">
        <v>835</v>
      </c>
      <c r="AF19" s="61">
        <v>206</v>
      </c>
      <c r="AG19" s="61">
        <v>223</v>
      </c>
      <c r="AH19" s="342">
        <v>429</v>
      </c>
      <c r="AI19" s="61">
        <v>216</v>
      </c>
      <c r="AJ19" s="276">
        <v>645</v>
      </c>
      <c r="AK19" s="61">
        <v>222</v>
      </c>
      <c r="AL19" s="35">
        <v>867</v>
      </c>
    </row>
    <row r="20" spans="1:38">
      <c r="A20" s="62" t="s">
        <v>7</v>
      </c>
      <c r="B20" s="23"/>
      <c r="C20" s="63"/>
      <c r="D20" s="63">
        <f>D19/C19-1</f>
        <v>-2.4691358024691357E-2</v>
      </c>
      <c r="E20" s="63">
        <f>E19/D19-1</f>
        <v>0</v>
      </c>
      <c r="F20" s="63">
        <f>F19/E19-1</f>
        <v>1.2658227848101333E-2</v>
      </c>
      <c r="G20" s="23"/>
      <c r="H20" s="147">
        <v>-1.2499999999999956E-2</v>
      </c>
      <c r="I20" s="63">
        <v>3.7974683544303778E-2</v>
      </c>
      <c r="J20" s="63">
        <v>-6.9105691056910556E-2</v>
      </c>
      <c r="K20" s="63">
        <v>6.5502183406113579E-2</v>
      </c>
      <c r="L20" s="23"/>
      <c r="M20" s="63">
        <v>-4.0983606557377095E-2</v>
      </c>
      <c r="N20" s="63">
        <v>5.9829059829059839E-2</v>
      </c>
      <c r="O20" s="63">
        <v>-0.14919354838709675</v>
      </c>
      <c r="P20" s="277"/>
      <c r="Q20" s="63">
        <v>9.004739336492884E-2</v>
      </c>
      <c r="R20" s="23"/>
      <c r="S20" s="63">
        <v>4.3478260869564966E-3</v>
      </c>
      <c r="T20" s="63">
        <v>-9.0909090909090939E-2</v>
      </c>
      <c r="U20" s="63">
        <v>-7.1428571428571397E-2</v>
      </c>
      <c r="V20" s="277"/>
      <c r="W20" s="63">
        <v>0.1333333333333333</v>
      </c>
      <c r="X20" s="23"/>
      <c r="Y20" s="63">
        <v>-4.0723981900452455E-2</v>
      </c>
      <c r="Z20" s="63">
        <v>-4.2452830188679291E-2</v>
      </c>
      <c r="AA20" s="343"/>
      <c r="AB20" s="63">
        <v>-2.4630541871921152E-2</v>
      </c>
      <c r="AC20" s="277"/>
      <c r="AD20" s="63">
        <v>0.1212121212121211</v>
      </c>
      <c r="AE20" s="23"/>
      <c r="AF20" s="63">
        <v>-7.2072072072072113E-2</v>
      </c>
      <c r="AG20" s="63">
        <v>8.2524271844660158E-2</v>
      </c>
      <c r="AH20" s="343"/>
      <c r="AI20" s="63">
        <v>-3.1390134529147962E-2</v>
      </c>
      <c r="AJ20" s="277"/>
      <c r="AK20" s="63">
        <v>2.7777777777777679E-2</v>
      </c>
      <c r="AL20" s="23"/>
    </row>
    <row r="21" spans="1:38">
      <c r="A21" s="62" t="s">
        <v>8</v>
      </c>
      <c r="B21" s="23"/>
      <c r="C21" s="64"/>
      <c r="D21" s="64"/>
      <c r="E21" s="64"/>
      <c r="F21" s="64"/>
      <c r="G21" s="23">
        <v>1.0559662090813049E-2</v>
      </c>
      <c r="H21" s="146">
        <v>-2.4691358024691357E-2</v>
      </c>
      <c r="I21" s="64">
        <v>3.7974683544303778E-2</v>
      </c>
      <c r="J21" s="64">
        <v>-3.3755274261603407E-2</v>
      </c>
      <c r="K21" s="64">
        <v>1.6666666666666607E-2</v>
      </c>
      <c r="L21" s="23">
        <v>-1.0449320794148065E-3</v>
      </c>
      <c r="M21" s="64">
        <v>-1.2658227848101222E-2</v>
      </c>
      <c r="N21" s="64">
        <v>8.1300813008129413E-3</v>
      </c>
      <c r="O21" s="64">
        <v>-7.8602620087336206E-2</v>
      </c>
      <c r="P21" s="278"/>
      <c r="Q21" s="64">
        <v>-5.7377049180327822E-2</v>
      </c>
      <c r="R21" s="23">
        <v>-3.451882845188281E-2</v>
      </c>
      <c r="S21" s="64">
        <v>-1.2820512820512775E-2</v>
      </c>
      <c r="T21" s="64">
        <v>-0.15322580645161288</v>
      </c>
      <c r="U21" s="64">
        <v>-7.582938388625593E-2</v>
      </c>
      <c r="V21" s="278">
        <v>-8.2251082251082241E-2</v>
      </c>
      <c r="W21" s="64">
        <v>-3.9130434782608692E-2</v>
      </c>
      <c r="X21" s="23">
        <v>-7.1505958829902516E-2</v>
      </c>
      <c r="Y21" s="64">
        <v>-8.2251082251082241E-2</v>
      </c>
      <c r="Z21" s="64">
        <v>-3.3333333333333326E-2</v>
      </c>
      <c r="AA21" s="344"/>
      <c r="AB21" s="64">
        <v>1.538461538461533E-2</v>
      </c>
      <c r="AC21" s="278">
        <v>-3.6163522012578664E-2</v>
      </c>
      <c r="AD21" s="64">
        <v>4.5248868778280382E-3</v>
      </c>
      <c r="AE21" s="23">
        <v>-2.5670945157526215E-2</v>
      </c>
      <c r="AF21" s="64">
        <v>-2.8301886792452824E-2</v>
      </c>
      <c r="AG21" s="64">
        <v>9.8522167487684831E-2</v>
      </c>
      <c r="AH21" s="344">
        <v>3.3734939759036076E-2</v>
      </c>
      <c r="AI21" s="64">
        <v>9.0909090909090828E-2</v>
      </c>
      <c r="AJ21" s="278">
        <v>5.220228384991854E-2</v>
      </c>
      <c r="AK21" s="64">
        <v>0</v>
      </c>
      <c r="AL21" s="23">
        <v>3.8323353293413076E-2</v>
      </c>
    </row>
    <row r="22" spans="1:38">
      <c r="A22" s="60" t="s">
        <v>424</v>
      </c>
      <c r="B22" s="35">
        <f>B19+B16+B13</f>
        <v>1492</v>
      </c>
      <c r="C22" s="61">
        <f>C19+C16+C13</f>
        <v>372</v>
      </c>
      <c r="D22" s="61">
        <f t="shared" ref="D22:E22" si="0">D19+D16+D13</f>
        <v>367</v>
      </c>
      <c r="E22" s="61">
        <f t="shared" si="0"/>
        <v>371</v>
      </c>
      <c r="F22" s="61">
        <f>G22-E22-D22-C22</f>
        <v>377</v>
      </c>
      <c r="G22" s="35">
        <v>1487</v>
      </c>
      <c r="H22" s="61">
        <v>374</v>
      </c>
      <c r="I22" s="61">
        <v>385</v>
      </c>
      <c r="J22" s="61">
        <v>366</v>
      </c>
      <c r="K22" s="61">
        <v>387</v>
      </c>
      <c r="L22" s="35">
        <v>1512</v>
      </c>
      <c r="M22" s="61">
        <v>345</v>
      </c>
      <c r="N22" s="61">
        <v>370</v>
      </c>
      <c r="O22" s="61">
        <v>313</v>
      </c>
      <c r="P22" s="276">
        <v>1028</v>
      </c>
      <c r="Q22" s="61">
        <v>330</v>
      </c>
      <c r="R22" s="35">
        <v>1358</v>
      </c>
      <c r="S22" s="61">
        <v>329</v>
      </c>
      <c r="T22" s="61">
        <v>308</v>
      </c>
      <c r="U22" s="61">
        <v>295</v>
      </c>
      <c r="V22" s="276">
        <v>932</v>
      </c>
      <c r="W22" s="61">
        <v>331</v>
      </c>
      <c r="X22" s="35">
        <v>1263</v>
      </c>
      <c r="Y22" s="61">
        <v>323</v>
      </c>
      <c r="Z22" s="61">
        <v>293</v>
      </c>
      <c r="AA22" s="342">
        <v>616</v>
      </c>
      <c r="AB22" s="61">
        <v>287</v>
      </c>
      <c r="AC22" s="276">
        <v>903</v>
      </c>
      <c r="AD22" s="61">
        <v>323</v>
      </c>
      <c r="AE22" s="35">
        <v>1226</v>
      </c>
      <c r="AF22" s="61">
        <v>306</v>
      </c>
      <c r="AG22" s="61">
        <v>316</v>
      </c>
      <c r="AH22" s="342">
        <v>622</v>
      </c>
      <c r="AI22" s="61">
        <v>315</v>
      </c>
      <c r="AJ22" s="276">
        <v>937</v>
      </c>
      <c r="AK22" s="61">
        <v>329</v>
      </c>
      <c r="AL22" s="35">
        <v>1266</v>
      </c>
    </row>
    <row r="23" spans="1:38">
      <c r="A23" s="62" t="s">
        <v>8</v>
      </c>
      <c r="B23" s="23"/>
      <c r="C23" s="64"/>
      <c r="D23" s="64"/>
      <c r="E23" s="64"/>
      <c r="F23" s="64"/>
      <c r="G23" s="23">
        <v>-3.3512064343163006E-3</v>
      </c>
      <c r="H23" s="146">
        <v>5.3763440860215006E-3</v>
      </c>
      <c r="I23" s="64">
        <v>4.9046321525885617E-2</v>
      </c>
      <c r="J23" s="64">
        <v>-1.3477088948787075E-2</v>
      </c>
      <c r="K23" s="64">
        <v>2.6525198938992078E-2</v>
      </c>
      <c r="L23" s="23">
        <v>1.6812373907195699E-2</v>
      </c>
      <c r="M23" s="146">
        <v>-7.7540106951871635E-2</v>
      </c>
      <c r="N23" s="64">
        <v>-3.8961038961038974E-2</v>
      </c>
      <c r="O23" s="64">
        <v>-0.14480874316939896</v>
      </c>
      <c r="P23" s="278"/>
      <c r="Q23" s="64">
        <v>-0.1472868217054264</v>
      </c>
      <c r="R23" s="23">
        <v>-0.10185185185185186</v>
      </c>
      <c r="S23" s="64">
        <v>-4.6376811594202927E-2</v>
      </c>
      <c r="T23" s="64">
        <v>-0.16756756756756752</v>
      </c>
      <c r="U23" s="64">
        <v>-5.7507987220447254E-2</v>
      </c>
      <c r="V23" s="278">
        <v>-9.3385214007782102E-2</v>
      </c>
      <c r="W23" s="64">
        <v>3.0303030303029388E-3</v>
      </c>
      <c r="X23" s="23">
        <v>-6.9955817378497764E-2</v>
      </c>
      <c r="Y23" s="64">
        <v>-1.8237082066869248E-2</v>
      </c>
      <c r="Z23" s="64">
        <v>-4.870129870129869E-2</v>
      </c>
      <c r="AA23" s="344"/>
      <c r="AB23" s="64">
        <v>-2.7118644067796627E-2</v>
      </c>
      <c r="AC23" s="278">
        <v>-3.1115879828326198E-2</v>
      </c>
      <c r="AD23" s="64">
        <v>-2.4169184290030232E-2</v>
      </c>
      <c r="AE23" s="23">
        <v>-2.9295328582739533E-2</v>
      </c>
      <c r="AF23" s="64">
        <v>-5.2631578947368474E-2</v>
      </c>
      <c r="AG23" s="64">
        <v>7.8498293515358419E-2</v>
      </c>
      <c r="AH23" s="344">
        <v>9.7402597402598268E-3</v>
      </c>
      <c r="AI23" s="64">
        <v>9.7560975609756184E-2</v>
      </c>
      <c r="AJ23" s="278">
        <v>3.7652270210409844E-2</v>
      </c>
      <c r="AK23" s="64">
        <v>1.8575851393188847E-2</v>
      </c>
      <c r="AL23" s="23">
        <v>3.2626427406198921E-2</v>
      </c>
    </row>
    <row r="24" spans="1:38" ht="3.75" customHeight="1">
      <c r="A24" s="295"/>
      <c r="B24" s="283"/>
      <c r="C24" s="283"/>
      <c r="D24" s="283"/>
      <c r="E24" s="283"/>
      <c r="F24" s="289"/>
      <c r="G24" s="283"/>
      <c r="H24" s="283"/>
      <c r="I24" s="283"/>
      <c r="J24" s="283"/>
      <c r="K24" s="289"/>
      <c r="L24" s="283"/>
      <c r="M24" s="283"/>
      <c r="N24" s="283"/>
      <c r="O24" s="283"/>
      <c r="P24" s="283"/>
      <c r="Q24" s="289"/>
      <c r="R24" s="283"/>
      <c r="S24" s="283"/>
      <c r="T24" s="283"/>
      <c r="U24" s="283"/>
      <c r="V24" s="283"/>
      <c r="W24" s="289"/>
      <c r="X24" s="283"/>
      <c r="Y24" s="283"/>
      <c r="Z24" s="283"/>
      <c r="AA24" s="345"/>
      <c r="AB24" s="283"/>
      <c r="AC24" s="283"/>
      <c r="AD24" s="289"/>
      <c r="AE24" s="283"/>
      <c r="AF24" s="283"/>
      <c r="AG24" s="283"/>
      <c r="AH24" s="345"/>
      <c r="AI24" s="283"/>
      <c r="AJ24" s="283"/>
      <c r="AK24" s="289"/>
      <c r="AL24" s="283"/>
    </row>
    <row r="25" spans="1:38">
      <c r="A25" s="60" t="s">
        <v>184</v>
      </c>
      <c r="B25" s="55" t="s">
        <v>112</v>
      </c>
      <c r="C25" s="66">
        <v>0</v>
      </c>
      <c r="D25" s="66">
        <v>0</v>
      </c>
      <c r="E25" s="66">
        <v>0</v>
      </c>
      <c r="F25" s="66">
        <v>0</v>
      </c>
      <c r="G25" s="55">
        <v>0</v>
      </c>
      <c r="H25" s="163" t="s">
        <v>112</v>
      </c>
      <c r="I25" s="163" t="s">
        <v>112</v>
      </c>
      <c r="J25" s="66">
        <v>0</v>
      </c>
      <c r="K25" s="130">
        <v>1100</v>
      </c>
      <c r="L25" s="197">
        <v>1100</v>
      </c>
      <c r="M25" s="66">
        <v>0</v>
      </c>
      <c r="N25" s="66">
        <v>0</v>
      </c>
      <c r="O25" s="66">
        <v>0</v>
      </c>
      <c r="P25" s="276">
        <v>0</v>
      </c>
      <c r="Q25" s="66">
        <v>0</v>
      </c>
      <c r="R25" s="55">
        <v>0</v>
      </c>
      <c r="S25" s="66">
        <v>0</v>
      </c>
      <c r="T25" s="66">
        <v>0</v>
      </c>
      <c r="U25" s="66">
        <v>0</v>
      </c>
      <c r="V25" s="276">
        <v>0</v>
      </c>
      <c r="W25" s="66">
        <v>0</v>
      </c>
      <c r="X25" s="55">
        <v>0</v>
      </c>
      <c r="Y25" s="66">
        <v>0</v>
      </c>
      <c r="Z25" s="66">
        <v>0</v>
      </c>
      <c r="AA25" s="342">
        <v>0</v>
      </c>
      <c r="AB25" s="66">
        <v>0</v>
      </c>
      <c r="AC25" s="276">
        <v>0</v>
      </c>
      <c r="AD25" s="66">
        <v>0</v>
      </c>
      <c r="AE25" s="55">
        <v>0</v>
      </c>
      <c r="AF25" s="66">
        <v>0</v>
      </c>
      <c r="AG25" s="66">
        <v>0</v>
      </c>
      <c r="AH25" s="342">
        <v>0</v>
      </c>
      <c r="AI25" s="66">
        <v>0</v>
      </c>
      <c r="AJ25" s="276">
        <v>0</v>
      </c>
      <c r="AK25" s="66">
        <v>0</v>
      </c>
      <c r="AL25" s="55">
        <v>0</v>
      </c>
    </row>
    <row r="26" spans="1:38">
      <c r="A26" s="60"/>
      <c r="B26" s="55"/>
      <c r="C26" s="163"/>
      <c r="D26" s="163"/>
      <c r="E26" s="163"/>
      <c r="F26" s="163"/>
      <c r="G26" s="55"/>
      <c r="H26" s="163"/>
      <c r="I26" s="163"/>
      <c r="J26" s="163"/>
      <c r="K26" s="130"/>
      <c r="L26" s="197"/>
      <c r="M26" s="163"/>
      <c r="N26" s="163"/>
      <c r="O26" s="163"/>
      <c r="P26" s="279"/>
      <c r="Q26" s="163"/>
      <c r="R26" s="55"/>
      <c r="S26" s="66"/>
      <c r="T26" s="163"/>
      <c r="U26" s="163"/>
      <c r="V26" s="279"/>
      <c r="W26" s="163"/>
      <c r="X26" s="55"/>
      <c r="Y26" s="66"/>
      <c r="Z26" s="163"/>
      <c r="AA26" s="343"/>
      <c r="AB26" s="163"/>
      <c r="AC26" s="279"/>
      <c r="AD26" s="163"/>
      <c r="AE26" s="55"/>
      <c r="AF26" s="66"/>
      <c r="AG26" s="163"/>
      <c r="AH26" s="343"/>
      <c r="AI26" s="163"/>
      <c r="AJ26" s="279"/>
      <c r="AK26" s="163"/>
      <c r="AL26" s="55"/>
    </row>
    <row r="27" spans="1:38">
      <c r="A27" s="60" t="s">
        <v>199</v>
      </c>
      <c r="B27" s="157">
        <v>-11</v>
      </c>
      <c r="C27" s="66">
        <v>0</v>
      </c>
      <c r="D27" s="66">
        <v>0</v>
      </c>
      <c r="E27" s="66">
        <v>0</v>
      </c>
      <c r="F27" s="66">
        <v>0</v>
      </c>
      <c r="G27" s="55">
        <v>0</v>
      </c>
      <c r="H27" s="133">
        <v>2</v>
      </c>
      <c r="I27" s="163">
        <v>7</v>
      </c>
      <c r="J27" s="66">
        <v>0</v>
      </c>
      <c r="K27" s="133">
        <v>8</v>
      </c>
      <c r="L27" s="35">
        <v>17</v>
      </c>
      <c r="M27" s="133">
        <v>43</v>
      </c>
      <c r="N27" s="133">
        <v>-9</v>
      </c>
      <c r="O27" s="133">
        <v>1</v>
      </c>
      <c r="P27" s="279">
        <v>35</v>
      </c>
      <c r="Q27" s="61">
        <v>7</v>
      </c>
      <c r="R27" s="35">
        <v>42</v>
      </c>
      <c r="S27" s="66">
        <v>0</v>
      </c>
      <c r="T27" s="163">
        <v>-12</v>
      </c>
      <c r="U27" s="66">
        <v>0</v>
      </c>
      <c r="V27" s="279">
        <v>-12</v>
      </c>
      <c r="W27" s="163">
        <v>-3</v>
      </c>
      <c r="X27" s="157">
        <v>-15</v>
      </c>
      <c r="Y27" s="163">
        <v>-2</v>
      </c>
      <c r="Z27" s="66">
        <v>0</v>
      </c>
      <c r="AA27" s="346">
        <v>-2</v>
      </c>
      <c r="AB27" s="66">
        <v>1</v>
      </c>
      <c r="AC27" s="279">
        <v>-1</v>
      </c>
      <c r="AD27" s="163">
        <v>13</v>
      </c>
      <c r="AE27" s="157">
        <v>12</v>
      </c>
      <c r="AF27" s="66">
        <v>0</v>
      </c>
      <c r="AG27" s="66">
        <v>2</v>
      </c>
      <c r="AH27" s="342">
        <v>2</v>
      </c>
      <c r="AI27" s="66">
        <v>0</v>
      </c>
      <c r="AJ27" s="276">
        <v>2</v>
      </c>
      <c r="AK27" s="163">
        <v>1</v>
      </c>
      <c r="AL27" s="157">
        <v>3</v>
      </c>
    </row>
    <row r="28" spans="1:38">
      <c r="A28" s="60"/>
      <c r="B28" s="157"/>
      <c r="C28" s="163"/>
      <c r="D28" s="163"/>
      <c r="E28" s="163"/>
      <c r="F28" s="163"/>
      <c r="G28" s="55"/>
      <c r="H28" s="133"/>
      <c r="I28" s="163"/>
      <c r="J28" s="163"/>
      <c r="K28" s="133"/>
      <c r="L28" s="35"/>
      <c r="M28" s="133"/>
      <c r="N28" s="133"/>
      <c r="O28" s="133"/>
      <c r="P28" s="279"/>
      <c r="Q28" s="61"/>
      <c r="R28" s="35"/>
      <c r="S28" s="66"/>
      <c r="T28" s="163"/>
      <c r="U28" s="66"/>
      <c r="V28" s="279"/>
      <c r="W28" s="163"/>
      <c r="X28" s="157"/>
      <c r="Y28" s="66"/>
      <c r="Z28" s="163"/>
      <c r="AA28" s="343"/>
      <c r="AB28" s="66"/>
      <c r="AC28" s="279"/>
      <c r="AD28" s="163"/>
      <c r="AE28" s="157"/>
      <c r="AF28" s="66"/>
      <c r="AG28" s="163"/>
      <c r="AH28" s="343"/>
      <c r="AI28" s="66"/>
      <c r="AJ28" s="279"/>
      <c r="AK28" s="163"/>
      <c r="AL28" s="157"/>
    </row>
    <row r="29" spans="1:38" ht="3.75" customHeight="1">
      <c r="A29" s="295"/>
      <c r="B29" s="283"/>
      <c r="C29" s="283"/>
      <c r="D29" s="283"/>
      <c r="E29" s="283"/>
      <c r="F29" s="289"/>
      <c r="G29" s="283"/>
      <c r="H29" s="283"/>
      <c r="I29" s="283"/>
      <c r="J29" s="283"/>
      <c r="K29" s="289"/>
      <c r="L29" s="283"/>
      <c r="M29" s="283"/>
      <c r="N29" s="283"/>
      <c r="O29" s="283"/>
      <c r="P29" s="283"/>
      <c r="Q29" s="289"/>
      <c r="R29" s="283"/>
      <c r="S29" s="283"/>
      <c r="T29" s="283"/>
      <c r="U29" s="283"/>
      <c r="V29" s="283"/>
      <c r="W29" s="289"/>
      <c r="X29" s="283"/>
      <c r="Y29" s="283"/>
      <c r="Z29" s="283"/>
      <c r="AA29" s="345"/>
      <c r="AB29" s="283"/>
      <c r="AC29" s="283"/>
      <c r="AD29" s="289"/>
      <c r="AE29" s="283"/>
      <c r="AF29" s="283"/>
      <c r="AG29" s="283"/>
      <c r="AH29" s="345"/>
      <c r="AI29" s="283"/>
      <c r="AJ29" s="283"/>
      <c r="AK29" s="289"/>
      <c r="AL29" s="283"/>
    </row>
    <row r="30" spans="1:38">
      <c r="A30" s="60" t="s">
        <v>197</v>
      </c>
      <c r="B30" s="35">
        <v>264</v>
      </c>
      <c r="C30" s="61">
        <v>52</v>
      </c>
      <c r="D30" s="61">
        <v>49</v>
      </c>
      <c r="E30" s="61">
        <v>35</v>
      </c>
      <c r="F30" s="61">
        <f>G30-E30-D30-C30</f>
        <v>27</v>
      </c>
      <c r="G30" s="157">
        <v>163</v>
      </c>
      <c r="H30" s="133">
        <v>-1</v>
      </c>
      <c r="I30" s="133">
        <v>-17</v>
      </c>
      <c r="J30" s="61">
        <v>1</v>
      </c>
      <c r="K30" s="133">
        <v>-1139</v>
      </c>
      <c r="L30" s="157">
        <v>-1156</v>
      </c>
      <c r="M30" s="163">
        <v>-45</v>
      </c>
      <c r="N30" s="163">
        <v>-24</v>
      </c>
      <c r="O30" s="163">
        <v>20</v>
      </c>
      <c r="P30" s="279">
        <v>-49</v>
      </c>
      <c r="Q30" s="133">
        <v>-6</v>
      </c>
      <c r="R30" s="157">
        <v>-55</v>
      </c>
      <c r="S30" s="163">
        <v>9</v>
      </c>
      <c r="T30" s="163">
        <v>23</v>
      </c>
      <c r="U30" s="163">
        <v>18</v>
      </c>
      <c r="V30" s="279">
        <v>50</v>
      </c>
      <c r="W30" s="133">
        <v>-11</v>
      </c>
      <c r="X30" s="157">
        <v>39</v>
      </c>
      <c r="Y30" s="163">
        <v>-6</v>
      </c>
      <c r="Z30" s="163">
        <v>22</v>
      </c>
      <c r="AA30" s="342">
        <v>16</v>
      </c>
      <c r="AB30" s="163">
        <v>30</v>
      </c>
      <c r="AC30" s="279">
        <v>46</v>
      </c>
      <c r="AD30" s="133">
        <v>-14</v>
      </c>
      <c r="AE30" s="157">
        <v>32</v>
      </c>
      <c r="AF30" s="163">
        <v>10</v>
      </c>
      <c r="AG30" s="163">
        <v>-2</v>
      </c>
      <c r="AH30" s="342">
        <v>8</v>
      </c>
      <c r="AI30" s="66">
        <v>0</v>
      </c>
      <c r="AJ30" s="276">
        <v>8</v>
      </c>
      <c r="AK30" s="66">
        <v>0</v>
      </c>
      <c r="AL30" s="157">
        <v>8</v>
      </c>
    </row>
    <row r="31" spans="1:38">
      <c r="A31" s="62" t="s">
        <v>7</v>
      </c>
      <c r="B31" s="23"/>
      <c r="C31" s="63"/>
      <c r="D31" s="63">
        <f>D30/C30-1</f>
        <v>-5.7692307692307709E-2</v>
      </c>
      <c r="E31" s="63">
        <f>E30/D30-1</f>
        <v>-0.2857142857142857</v>
      </c>
      <c r="F31" s="63">
        <f>F30/E30-1</f>
        <v>-0.22857142857142854</v>
      </c>
      <c r="G31" s="23"/>
      <c r="H31" s="75" t="s">
        <v>33</v>
      </c>
      <c r="I31" s="63">
        <v>16</v>
      </c>
      <c r="J31" s="75" t="s">
        <v>33</v>
      </c>
      <c r="K31" s="75" t="s">
        <v>33</v>
      </c>
      <c r="L31" s="23"/>
      <c r="M31" s="75" t="s">
        <v>33</v>
      </c>
      <c r="N31" s="63">
        <v>-0.46666666666666667</v>
      </c>
      <c r="O31" s="75" t="s">
        <v>33</v>
      </c>
      <c r="P31" s="280"/>
      <c r="Q31" s="75" t="s">
        <v>33</v>
      </c>
      <c r="R31" s="23"/>
      <c r="S31" s="75" t="s">
        <v>33</v>
      </c>
      <c r="T31" s="63">
        <v>1.5555555555555554</v>
      </c>
      <c r="U31" s="63">
        <v>-0.21739130434782605</v>
      </c>
      <c r="V31" s="280"/>
      <c r="W31" s="75" t="s">
        <v>33</v>
      </c>
      <c r="X31" s="23"/>
      <c r="Y31" s="63">
        <v>-0.45454545454545459</v>
      </c>
      <c r="Z31" s="75" t="s">
        <v>33</v>
      </c>
      <c r="AA31" s="343"/>
      <c r="AB31" s="63">
        <v>0.36363636363636354</v>
      </c>
      <c r="AC31" s="280"/>
      <c r="AD31" s="75" t="s">
        <v>33</v>
      </c>
      <c r="AE31" s="23"/>
      <c r="AF31" s="75" t="s">
        <v>33</v>
      </c>
      <c r="AG31" s="75" t="s">
        <v>33</v>
      </c>
      <c r="AH31" s="343"/>
      <c r="AI31" s="75" t="s">
        <v>33</v>
      </c>
      <c r="AJ31" s="280"/>
      <c r="AK31" s="75" t="s">
        <v>33</v>
      </c>
      <c r="AL31" s="23"/>
    </row>
    <row r="32" spans="1:38">
      <c r="A32" s="62" t="s">
        <v>8</v>
      </c>
      <c r="B32" s="23"/>
      <c r="C32" s="64"/>
      <c r="D32" s="64"/>
      <c r="E32" s="64"/>
      <c r="F32" s="64"/>
      <c r="G32" s="23">
        <v>-0.38257575757575757</v>
      </c>
      <c r="H32" s="75" t="s">
        <v>33</v>
      </c>
      <c r="I32" s="75" t="s">
        <v>33</v>
      </c>
      <c r="J32" s="64">
        <v>-0.97142857142857142</v>
      </c>
      <c r="K32" s="75" t="s">
        <v>33</v>
      </c>
      <c r="L32" s="82" t="s">
        <v>33</v>
      </c>
      <c r="M32" s="75">
        <v>44</v>
      </c>
      <c r="N32" s="64">
        <v>0.41176470588235303</v>
      </c>
      <c r="O32" s="64">
        <v>19</v>
      </c>
      <c r="P32" s="278"/>
      <c r="Q32" s="75">
        <v>-0.99473222124670768</v>
      </c>
      <c r="R32" s="82">
        <v>-0.95242214532871972</v>
      </c>
      <c r="S32" s="75" t="s">
        <v>33</v>
      </c>
      <c r="T32" s="73" t="s">
        <v>33</v>
      </c>
      <c r="U32" s="64">
        <v>-9.9999999999999978E-2</v>
      </c>
      <c r="V32" s="307" t="s">
        <v>33</v>
      </c>
      <c r="W32" s="75">
        <v>0.83333333333333326</v>
      </c>
      <c r="X32" s="82">
        <v>-1.709090909090909</v>
      </c>
      <c r="Y32" s="75" t="s">
        <v>33</v>
      </c>
      <c r="Z32" s="64">
        <v>-4.3478260869565188E-2</v>
      </c>
      <c r="AA32" s="344"/>
      <c r="AB32" s="64">
        <v>0.66666666666666674</v>
      </c>
      <c r="AC32" s="278">
        <v>-7.999999999999996E-2</v>
      </c>
      <c r="AD32" s="75">
        <v>0.27272727272727271</v>
      </c>
      <c r="AE32" s="82">
        <v>-0.17948717948717952</v>
      </c>
      <c r="AF32" s="75" t="s">
        <v>33</v>
      </c>
      <c r="AG32" s="75" t="s">
        <v>33</v>
      </c>
      <c r="AH32" s="344">
        <v>-0.5</v>
      </c>
      <c r="AI32" s="75" t="s">
        <v>33</v>
      </c>
      <c r="AJ32" s="278">
        <v>-0.82608695652173914</v>
      </c>
      <c r="AK32" s="75" t="s">
        <v>33</v>
      </c>
      <c r="AL32" s="82">
        <v>-0.75</v>
      </c>
    </row>
    <row r="33" spans="1:38">
      <c r="A33" s="60" t="s">
        <v>65</v>
      </c>
      <c r="B33" s="35">
        <v>58</v>
      </c>
      <c r="C33" s="61">
        <v>27</v>
      </c>
      <c r="D33" s="61">
        <v>32</v>
      </c>
      <c r="E33" s="133">
        <v>-1</v>
      </c>
      <c r="F33" s="61">
        <f>G33-E33-D33-C33</f>
        <v>13</v>
      </c>
      <c r="G33" s="35">
        <v>71</v>
      </c>
      <c r="H33" s="133">
        <v>-3</v>
      </c>
      <c r="I33" s="133">
        <v>-7</v>
      </c>
      <c r="J33" s="133">
        <v>3</v>
      </c>
      <c r="K33" s="133">
        <v>-4</v>
      </c>
      <c r="L33" s="157">
        <v>-11</v>
      </c>
      <c r="M33" s="133">
        <v>5</v>
      </c>
      <c r="N33" s="133">
        <v>2</v>
      </c>
      <c r="O33" s="133">
        <v>4</v>
      </c>
      <c r="P33" s="279">
        <v>11</v>
      </c>
      <c r="Q33" s="133">
        <v>1</v>
      </c>
      <c r="R33" s="157">
        <v>12</v>
      </c>
      <c r="S33" s="133">
        <v>-5</v>
      </c>
      <c r="T33" s="133">
        <v>4</v>
      </c>
      <c r="U33" s="133">
        <v>1</v>
      </c>
      <c r="V33" s="279">
        <v>0</v>
      </c>
      <c r="W33" s="133">
        <v>13</v>
      </c>
      <c r="X33" s="157">
        <v>13</v>
      </c>
      <c r="Y33" s="133">
        <v>-7</v>
      </c>
      <c r="Z33" s="133">
        <v>4</v>
      </c>
      <c r="AA33" s="346">
        <v>-3</v>
      </c>
      <c r="AB33" s="133">
        <v>1</v>
      </c>
      <c r="AC33" s="279">
        <v>-2</v>
      </c>
      <c r="AD33" s="133">
        <v>3</v>
      </c>
      <c r="AE33" s="157">
        <v>1</v>
      </c>
      <c r="AF33" s="133">
        <v>-1</v>
      </c>
      <c r="AG33" s="133">
        <v>-4</v>
      </c>
      <c r="AH33" s="346">
        <v>-5</v>
      </c>
      <c r="AI33" s="133">
        <v>-1</v>
      </c>
      <c r="AJ33" s="279">
        <v>-6</v>
      </c>
      <c r="AK33" s="66">
        <v>0</v>
      </c>
      <c r="AL33" s="157">
        <v>-6</v>
      </c>
    </row>
    <row r="34" spans="1:38">
      <c r="A34" s="62" t="s">
        <v>7</v>
      </c>
      <c r="B34" s="23"/>
      <c r="C34" s="63"/>
      <c r="D34" s="63">
        <f>D33/C33-1</f>
        <v>0.18518518518518512</v>
      </c>
      <c r="E34" s="75" t="s">
        <v>33</v>
      </c>
      <c r="F34" s="75" t="s">
        <v>33</v>
      </c>
      <c r="G34" s="23"/>
      <c r="H34" s="73" t="s">
        <v>33</v>
      </c>
      <c r="I34" s="63">
        <v>1.3333333333333335</v>
      </c>
      <c r="J34" s="75" t="s">
        <v>33</v>
      </c>
      <c r="K34" s="75" t="s">
        <v>33</v>
      </c>
      <c r="L34" s="23"/>
      <c r="M34" s="73" t="s">
        <v>33</v>
      </c>
      <c r="N34" s="63">
        <v>-0.6</v>
      </c>
      <c r="O34" s="63">
        <v>1</v>
      </c>
      <c r="P34" s="277"/>
      <c r="Q34" s="63">
        <v>-0.75</v>
      </c>
      <c r="R34" s="23"/>
      <c r="S34" s="75" t="s">
        <v>33</v>
      </c>
      <c r="T34" s="73" t="s">
        <v>33</v>
      </c>
      <c r="U34" s="63">
        <v>-0.75</v>
      </c>
      <c r="V34" s="277"/>
      <c r="W34" s="63">
        <v>12</v>
      </c>
      <c r="X34" s="23"/>
      <c r="Y34" s="75" t="s">
        <v>33</v>
      </c>
      <c r="Z34" s="73" t="s">
        <v>33</v>
      </c>
      <c r="AA34" s="343"/>
      <c r="AB34" s="63">
        <v>-0.75</v>
      </c>
      <c r="AC34" s="277"/>
      <c r="AD34" s="63">
        <v>2</v>
      </c>
      <c r="AE34" s="23"/>
      <c r="AF34" s="75" t="s">
        <v>33</v>
      </c>
      <c r="AG34" s="63">
        <v>3</v>
      </c>
      <c r="AH34" s="343"/>
      <c r="AI34" s="63">
        <v>-0.75</v>
      </c>
      <c r="AJ34" s="280"/>
      <c r="AK34" s="75" t="s">
        <v>33</v>
      </c>
      <c r="AL34" s="23"/>
    </row>
    <row r="35" spans="1:38">
      <c r="A35" s="62" t="s">
        <v>8</v>
      </c>
      <c r="B35" s="23"/>
      <c r="C35" s="64"/>
      <c r="D35" s="64"/>
      <c r="E35" s="75"/>
      <c r="F35" s="64"/>
      <c r="G35" s="23">
        <v>0.22413793103448265</v>
      </c>
      <c r="H35" s="73" t="s">
        <v>33</v>
      </c>
      <c r="I35" s="75" t="s">
        <v>33</v>
      </c>
      <c r="J35" s="75" t="s">
        <v>33</v>
      </c>
      <c r="K35" s="75" t="s">
        <v>33</v>
      </c>
      <c r="L35" s="82" t="s">
        <v>33</v>
      </c>
      <c r="M35" s="73" t="s">
        <v>33</v>
      </c>
      <c r="N35" s="73" t="s">
        <v>33</v>
      </c>
      <c r="O35" s="64">
        <v>0.33333333333333326</v>
      </c>
      <c r="P35" s="307"/>
      <c r="Q35" s="75" t="s">
        <v>33</v>
      </c>
      <c r="R35" s="82" t="s">
        <v>33</v>
      </c>
      <c r="S35" s="75" t="s">
        <v>33</v>
      </c>
      <c r="T35" s="64">
        <v>1</v>
      </c>
      <c r="U35" s="64">
        <v>-0.75</v>
      </c>
      <c r="V35" s="307" t="s">
        <v>33</v>
      </c>
      <c r="W35" s="75">
        <v>12</v>
      </c>
      <c r="X35" s="82" t="s">
        <v>33</v>
      </c>
      <c r="Y35" s="64">
        <v>0.39999999999999991</v>
      </c>
      <c r="Z35" s="64">
        <v>0</v>
      </c>
      <c r="AA35" s="344"/>
      <c r="AB35" s="64">
        <v>0</v>
      </c>
      <c r="AC35" s="307" t="s">
        <v>33</v>
      </c>
      <c r="AD35" s="75">
        <v>-0.76923076923076916</v>
      </c>
      <c r="AE35" s="82">
        <v>-0.92307692307692313</v>
      </c>
      <c r="AF35" s="64">
        <v>-0.85714285714285721</v>
      </c>
      <c r="AG35" s="73" t="s">
        <v>33</v>
      </c>
      <c r="AH35" s="344">
        <v>0.66666666666666674</v>
      </c>
      <c r="AI35" s="75" t="s">
        <v>33</v>
      </c>
      <c r="AJ35" s="278">
        <v>2</v>
      </c>
      <c r="AK35" s="75" t="s">
        <v>33</v>
      </c>
      <c r="AL35" s="82" t="s">
        <v>33</v>
      </c>
    </row>
    <row r="36" spans="1:38">
      <c r="A36" s="60" t="s">
        <v>418</v>
      </c>
      <c r="B36" s="157">
        <v>68</v>
      </c>
      <c r="C36" s="163">
        <v>19</v>
      </c>
      <c r="D36" s="163">
        <v>-151</v>
      </c>
      <c r="E36" s="163">
        <v>-123</v>
      </c>
      <c r="F36" s="163">
        <f>G36-E36-D36-C36</f>
        <v>11</v>
      </c>
      <c r="G36" s="157">
        <v>-244</v>
      </c>
      <c r="H36" s="163">
        <v>1</v>
      </c>
      <c r="I36" s="163">
        <v>-10</v>
      </c>
      <c r="J36" s="163">
        <v>-2</v>
      </c>
      <c r="K36" s="163">
        <v>-1137</v>
      </c>
      <c r="L36" s="157">
        <v>-1148</v>
      </c>
      <c r="M36" s="163">
        <v>-50</v>
      </c>
      <c r="N36" s="163">
        <v>-27</v>
      </c>
      <c r="O36" s="163">
        <v>15</v>
      </c>
      <c r="P36" s="279">
        <v>-62</v>
      </c>
      <c r="Q36" s="163">
        <v>-7</v>
      </c>
      <c r="R36" s="157">
        <v>-69</v>
      </c>
      <c r="S36" s="163">
        <v>14</v>
      </c>
      <c r="T36" s="163">
        <v>18</v>
      </c>
      <c r="U36" s="163">
        <v>16</v>
      </c>
      <c r="V36" s="279">
        <v>48</v>
      </c>
      <c r="W36" s="163">
        <v>-24</v>
      </c>
      <c r="X36" s="157">
        <v>24</v>
      </c>
      <c r="Y36" s="66">
        <v>0</v>
      </c>
      <c r="Z36" s="163">
        <v>18</v>
      </c>
      <c r="AA36" s="342">
        <v>18</v>
      </c>
      <c r="AB36" s="163">
        <v>29</v>
      </c>
      <c r="AC36" s="279">
        <v>47</v>
      </c>
      <c r="AD36" s="163">
        <v>-17</v>
      </c>
      <c r="AE36" s="157">
        <v>30</v>
      </c>
      <c r="AF36" s="66">
        <v>10</v>
      </c>
      <c r="AG36" s="163">
        <v>2</v>
      </c>
      <c r="AH36" s="342">
        <v>12</v>
      </c>
      <c r="AI36" s="66">
        <v>0</v>
      </c>
      <c r="AJ36" s="276">
        <v>12</v>
      </c>
      <c r="AK36" s="163">
        <v>1</v>
      </c>
      <c r="AL36" s="157">
        <v>13</v>
      </c>
    </row>
    <row r="37" spans="1:38">
      <c r="A37" s="62" t="s">
        <v>7</v>
      </c>
      <c r="B37" s="23"/>
      <c r="C37" s="63"/>
      <c r="D37" s="75" t="s">
        <v>33</v>
      </c>
      <c r="E37" s="63">
        <f>E36/D36-1</f>
        <v>-0.18543046357615889</v>
      </c>
      <c r="F37" s="63">
        <f>F36/E36-1</f>
        <v>-1.089430894308943</v>
      </c>
      <c r="G37" s="23"/>
      <c r="H37" s="63">
        <v>-0.90909090909090906</v>
      </c>
      <c r="I37" s="75" t="s">
        <v>33</v>
      </c>
      <c r="J37" s="63">
        <v>-0.8</v>
      </c>
      <c r="K37" s="75" t="s">
        <v>33</v>
      </c>
      <c r="L37" s="23"/>
      <c r="M37" s="63">
        <v>-0.95602462620932283</v>
      </c>
      <c r="N37" s="63">
        <v>-0.45999999999999996</v>
      </c>
      <c r="O37" s="75" t="s">
        <v>33</v>
      </c>
      <c r="P37" s="280"/>
      <c r="Q37" s="75" t="s">
        <v>33</v>
      </c>
      <c r="R37" s="23"/>
      <c r="S37" s="75" t="s">
        <v>33</v>
      </c>
      <c r="T37" s="63">
        <v>0.28571428571428581</v>
      </c>
      <c r="U37" s="63">
        <v>-0.11111111111111116</v>
      </c>
      <c r="V37" s="280"/>
      <c r="W37" s="75" t="s">
        <v>33</v>
      </c>
      <c r="X37" s="23"/>
      <c r="Y37" s="75" t="s">
        <v>33</v>
      </c>
      <c r="Z37" s="73" t="s">
        <v>33</v>
      </c>
      <c r="AA37" s="343"/>
      <c r="AB37" s="63">
        <v>0.61111111111111116</v>
      </c>
      <c r="AC37" s="280"/>
      <c r="AD37" s="75" t="s">
        <v>33</v>
      </c>
      <c r="AE37" s="23"/>
      <c r="AF37" s="75" t="s">
        <v>33</v>
      </c>
      <c r="AG37" s="73" t="s">
        <v>33</v>
      </c>
      <c r="AH37" s="343"/>
      <c r="AI37" s="75" t="s">
        <v>33</v>
      </c>
      <c r="AJ37" s="280"/>
      <c r="AK37" s="75" t="s">
        <v>33</v>
      </c>
      <c r="AL37" s="23"/>
    </row>
    <row r="38" spans="1:38">
      <c r="A38" s="62" t="s">
        <v>8</v>
      </c>
      <c r="B38" s="82"/>
      <c r="C38" s="73"/>
      <c r="D38" s="64"/>
      <c r="E38" s="64"/>
      <c r="F38" s="64"/>
      <c r="G38" s="82" t="s">
        <v>33</v>
      </c>
      <c r="H38" s="64">
        <v>-0.94736842105263164</v>
      </c>
      <c r="I38" s="64">
        <v>-0.93377483443708609</v>
      </c>
      <c r="J38" s="64">
        <v>-0.98373983739837401</v>
      </c>
      <c r="K38" s="75" t="s">
        <v>33</v>
      </c>
      <c r="L38" s="23">
        <v>3.7049180327868854</v>
      </c>
      <c r="M38" s="73" t="s">
        <v>33</v>
      </c>
      <c r="N38" s="64">
        <v>1.7000000000000002</v>
      </c>
      <c r="O38" s="75" t="s">
        <v>33</v>
      </c>
      <c r="P38" s="278"/>
      <c r="Q38" s="75">
        <v>-0.99384344766930521</v>
      </c>
      <c r="R38" s="23">
        <v>-0.93989547038327526</v>
      </c>
      <c r="S38" s="75" t="s">
        <v>33</v>
      </c>
      <c r="T38" s="73" t="s">
        <v>33</v>
      </c>
      <c r="U38" s="64">
        <v>6.6666666666666652E-2</v>
      </c>
      <c r="V38" s="307" t="s">
        <v>33</v>
      </c>
      <c r="W38" s="75">
        <v>2.4285714285714284</v>
      </c>
      <c r="X38" s="23">
        <v>-1.3478260869565217</v>
      </c>
      <c r="Y38" s="75" t="s">
        <v>33</v>
      </c>
      <c r="Z38" s="64">
        <v>0</v>
      </c>
      <c r="AA38" s="344"/>
      <c r="AB38" s="64">
        <v>0.8125</v>
      </c>
      <c r="AC38" s="278">
        <v>-2.083333333333337E-2</v>
      </c>
      <c r="AD38" s="75">
        <v>-0.29166666666666663</v>
      </c>
      <c r="AE38" s="23">
        <v>0.25</v>
      </c>
      <c r="AF38" s="75" t="s">
        <v>33</v>
      </c>
      <c r="AG38" s="64">
        <v>-0.88888888888888884</v>
      </c>
      <c r="AH38" s="344">
        <v>-0.33333333333333337</v>
      </c>
      <c r="AI38" s="75" t="s">
        <v>33</v>
      </c>
      <c r="AJ38" s="278">
        <v>-0.74468085106382986</v>
      </c>
      <c r="AK38" s="75" t="s">
        <v>33</v>
      </c>
      <c r="AL38" s="23">
        <v>-0.56666666666666665</v>
      </c>
    </row>
    <row r="39" spans="1:38">
      <c r="A39" s="79" t="s">
        <v>321</v>
      </c>
      <c r="B39" s="82" t="s">
        <v>34</v>
      </c>
      <c r="C39" s="73" t="s">
        <v>34</v>
      </c>
      <c r="D39" s="73" t="s">
        <v>34</v>
      </c>
      <c r="E39" s="73" t="s">
        <v>34</v>
      </c>
      <c r="F39" s="73" t="s">
        <v>34</v>
      </c>
      <c r="G39" s="157">
        <v>-244</v>
      </c>
      <c r="H39" s="163">
        <v>3</v>
      </c>
      <c r="I39" s="163">
        <v>-3</v>
      </c>
      <c r="J39" s="163">
        <v>-2</v>
      </c>
      <c r="K39" s="163">
        <v>-29</v>
      </c>
      <c r="L39" s="157">
        <v>-31</v>
      </c>
      <c r="M39" s="163">
        <v>-7</v>
      </c>
      <c r="N39" s="163">
        <v>-36</v>
      </c>
      <c r="O39" s="163">
        <v>16</v>
      </c>
      <c r="P39" s="279">
        <v>-27</v>
      </c>
      <c r="Q39" s="133">
        <v>0</v>
      </c>
      <c r="R39" s="157">
        <v>-27</v>
      </c>
      <c r="S39" s="163">
        <v>14</v>
      </c>
      <c r="T39" s="163">
        <v>6</v>
      </c>
      <c r="U39" s="163">
        <v>16</v>
      </c>
      <c r="V39" s="279">
        <v>37</v>
      </c>
      <c r="W39" s="133">
        <v>-27</v>
      </c>
      <c r="X39" s="157">
        <v>9</v>
      </c>
      <c r="Y39" s="163">
        <v>-1</v>
      </c>
      <c r="Z39" s="163">
        <v>19</v>
      </c>
      <c r="AA39" s="342">
        <v>18</v>
      </c>
      <c r="AB39" s="163">
        <v>31</v>
      </c>
      <c r="AC39" s="279">
        <v>49</v>
      </c>
      <c r="AD39" s="163">
        <v>-4</v>
      </c>
      <c r="AE39" s="157">
        <v>45</v>
      </c>
      <c r="AF39" s="163">
        <v>10</v>
      </c>
      <c r="AG39" s="163">
        <v>4</v>
      </c>
      <c r="AH39" s="342">
        <v>14</v>
      </c>
      <c r="AI39" s="163">
        <v>1</v>
      </c>
      <c r="AJ39" s="279">
        <v>16</v>
      </c>
      <c r="AK39" s="163">
        <v>3</v>
      </c>
      <c r="AL39" s="157">
        <v>18</v>
      </c>
    </row>
    <row r="40" spans="1:38">
      <c r="A40" s="62" t="s">
        <v>7</v>
      </c>
      <c r="B40" s="23"/>
      <c r="C40" s="63"/>
      <c r="D40" s="75"/>
      <c r="E40" s="63"/>
      <c r="F40" s="63"/>
      <c r="G40" s="23"/>
      <c r="H40" s="63"/>
      <c r="I40" s="75" t="s">
        <v>33</v>
      </c>
      <c r="J40" s="63">
        <v>-0.33333333333333337</v>
      </c>
      <c r="K40" s="63">
        <v>13.5</v>
      </c>
      <c r="L40" s="23"/>
      <c r="M40" s="63">
        <v>-0.75862068965517238</v>
      </c>
      <c r="N40" s="63">
        <v>4.1428571428571432</v>
      </c>
      <c r="O40" s="75" t="s">
        <v>33</v>
      </c>
      <c r="P40" s="280"/>
      <c r="Q40" s="75" t="s">
        <v>33</v>
      </c>
      <c r="R40" s="23"/>
      <c r="S40" s="75" t="s">
        <v>33</v>
      </c>
      <c r="T40" s="63">
        <v>-0.5714285714285714</v>
      </c>
      <c r="U40" s="63">
        <v>1.6666666666666665</v>
      </c>
      <c r="V40" s="280"/>
      <c r="W40" s="75" t="s">
        <v>33</v>
      </c>
      <c r="X40" s="23"/>
      <c r="Y40" s="75" t="s">
        <v>33</v>
      </c>
      <c r="Z40" s="73" t="s">
        <v>33</v>
      </c>
      <c r="AA40" s="343"/>
      <c r="AB40" s="63">
        <v>0.63157894736842102</v>
      </c>
      <c r="AC40" s="280"/>
      <c r="AD40" s="75" t="s">
        <v>33</v>
      </c>
      <c r="AE40" s="23"/>
      <c r="AF40" s="75" t="s">
        <v>33</v>
      </c>
      <c r="AG40" s="73" t="s">
        <v>33</v>
      </c>
      <c r="AH40" s="343"/>
      <c r="AI40" s="75" t="s">
        <v>33</v>
      </c>
      <c r="AJ40" s="280"/>
      <c r="AK40" s="75" t="s">
        <v>33</v>
      </c>
      <c r="AL40" s="23"/>
    </row>
    <row r="41" spans="1:38">
      <c r="A41" s="62" t="s">
        <v>8</v>
      </c>
      <c r="B41" s="82"/>
      <c r="C41" s="73"/>
      <c r="D41" s="64"/>
      <c r="E41" s="64"/>
      <c r="F41" s="64"/>
      <c r="G41" s="82" t="s">
        <v>33</v>
      </c>
      <c r="H41" s="64"/>
      <c r="I41" s="64"/>
      <c r="J41" s="64"/>
      <c r="K41" s="75"/>
      <c r="L41" s="23">
        <v>-0.87295081967213117</v>
      </c>
      <c r="M41" s="73" t="s">
        <v>33</v>
      </c>
      <c r="N41" s="64">
        <v>11</v>
      </c>
      <c r="O41" s="75" t="s">
        <v>33</v>
      </c>
      <c r="P41" s="278"/>
      <c r="Q41" s="73" t="s">
        <v>33</v>
      </c>
      <c r="R41" s="23">
        <v>-0.12903225806451613</v>
      </c>
      <c r="S41" s="75" t="s">
        <v>33</v>
      </c>
      <c r="T41" s="73" t="s">
        <v>33</v>
      </c>
      <c r="U41" s="64">
        <v>0</v>
      </c>
      <c r="V41" s="307" t="s">
        <v>33</v>
      </c>
      <c r="W41" s="73" t="s">
        <v>33</v>
      </c>
      <c r="X41" s="82" t="s">
        <v>33</v>
      </c>
      <c r="Y41" s="75" t="s">
        <v>33</v>
      </c>
      <c r="Z41" s="64">
        <v>2.1666666666666665</v>
      </c>
      <c r="AA41" s="344"/>
      <c r="AB41" s="64">
        <v>0.9375</v>
      </c>
      <c r="AC41" s="278">
        <v>0.32432432432432434</v>
      </c>
      <c r="AD41" s="75">
        <v>-0.85185185185185186</v>
      </c>
      <c r="AE41" s="23">
        <v>4</v>
      </c>
      <c r="AF41" s="75" t="s">
        <v>33</v>
      </c>
      <c r="AG41" s="64">
        <v>-0.78947368421052633</v>
      </c>
      <c r="AH41" s="344">
        <v>-0.22222222222222221</v>
      </c>
      <c r="AI41" s="75" t="s">
        <v>33</v>
      </c>
      <c r="AJ41" s="278">
        <v>-0.67346938775510212</v>
      </c>
      <c r="AK41" s="75" t="s">
        <v>33</v>
      </c>
      <c r="AL41" s="23">
        <v>-0.6</v>
      </c>
    </row>
    <row r="42" spans="1:38">
      <c r="A42" s="60" t="s">
        <v>419</v>
      </c>
      <c r="B42" s="35">
        <f>B13+B30</f>
        <v>560</v>
      </c>
      <c r="C42" s="67">
        <f>C30+C13</f>
        <v>122</v>
      </c>
      <c r="D42" s="67">
        <f>D30+D13</f>
        <v>120</v>
      </c>
      <c r="E42" s="67">
        <f>E30+E13</f>
        <v>107</v>
      </c>
      <c r="F42" s="61">
        <f>G42-E42-D42-C42</f>
        <v>99</v>
      </c>
      <c r="G42" s="35">
        <v>448</v>
      </c>
      <c r="H42" s="67">
        <v>78</v>
      </c>
      <c r="I42" s="67">
        <v>62</v>
      </c>
      <c r="J42" s="67">
        <v>82</v>
      </c>
      <c r="K42" s="163">
        <v>-1055</v>
      </c>
      <c r="L42" s="157">
        <v>-833</v>
      </c>
      <c r="M42" s="67">
        <v>10</v>
      </c>
      <c r="N42" s="67">
        <v>44</v>
      </c>
      <c r="O42" s="67">
        <v>70</v>
      </c>
      <c r="P42" s="276">
        <v>124</v>
      </c>
      <c r="Q42" s="163">
        <v>40</v>
      </c>
      <c r="R42" s="157">
        <v>164</v>
      </c>
      <c r="S42" s="67">
        <v>53</v>
      </c>
      <c r="T42" s="67">
        <v>73</v>
      </c>
      <c r="U42" s="67">
        <v>68</v>
      </c>
      <c r="V42" s="276">
        <v>194</v>
      </c>
      <c r="W42" s="163">
        <v>48</v>
      </c>
      <c r="X42" s="157">
        <v>242</v>
      </c>
      <c r="Y42" s="67">
        <v>55</v>
      </c>
      <c r="Z42" s="67">
        <v>67</v>
      </c>
      <c r="AA42" s="342">
        <v>122</v>
      </c>
      <c r="AB42" s="67">
        <v>75</v>
      </c>
      <c r="AC42" s="276">
        <v>197</v>
      </c>
      <c r="AD42" s="163">
        <v>38</v>
      </c>
      <c r="AE42" s="157">
        <v>235</v>
      </c>
      <c r="AF42" s="67">
        <v>60</v>
      </c>
      <c r="AG42" s="67">
        <v>44</v>
      </c>
      <c r="AH42" s="342">
        <v>104</v>
      </c>
      <c r="AI42" s="67">
        <v>46</v>
      </c>
      <c r="AJ42" s="276">
        <v>150</v>
      </c>
      <c r="AK42" s="163">
        <v>57</v>
      </c>
      <c r="AL42" s="157">
        <v>207</v>
      </c>
    </row>
    <row r="43" spans="1:38">
      <c r="A43" s="62" t="s">
        <v>7</v>
      </c>
      <c r="B43" s="23"/>
      <c r="C43" s="63"/>
      <c r="D43" s="63">
        <f>D42/C42-1</f>
        <v>-1.6393442622950838E-2</v>
      </c>
      <c r="E43" s="63">
        <f>E42/D42-1</f>
        <v>-0.10833333333333328</v>
      </c>
      <c r="F43" s="63">
        <f>F42/E42-1</f>
        <v>-7.4766355140186924E-2</v>
      </c>
      <c r="G43" s="23"/>
      <c r="H43" s="63">
        <v>-0.21212121212121215</v>
      </c>
      <c r="I43" s="63">
        <v>-0.20512820512820518</v>
      </c>
      <c r="J43" s="63">
        <v>0.32258064516129026</v>
      </c>
      <c r="K43" s="75" t="s">
        <v>33</v>
      </c>
      <c r="L43" s="23"/>
      <c r="M43" s="73" t="s">
        <v>33</v>
      </c>
      <c r="N43" s="63">
        <v>3.4000000000000004</v>
      </c>
      <c r="O43" s="63">
        <v>0.59090909090909083</v>
      </c>
      <c r="P43" s="277"/>
      <c r="Q43" s="63">
        <v>-0.4285714285714286</v>
      </c>
      <c r="R43" s="23"/>
      <c r="S43" s="63">
        <v>0.32499999999999996</v>
      </c>
      <c r="T43" s="63">
        <v>0.37735849056603765</v>
      </c>
      <c r="U43" s="63">
        <v>-6.8493150684931559E-2</v>
      </c>
      <c r="V43" s="277"/>
      <c r="W43" s="63">
        <v>-0.29411764705882348</v>
      </c>
      <c r="X43" s="23"/>
      <c r="Y43" s="63">
        <v>0.14583333333333326</v>
      </c>
      <c r="Z43" s="63">
        <v>0.21818181818181825</v>
      </c>
      <c r="AA43" s="343"/>
      <c r="AB43" s="63">
        <v>0.11940298507462677</v>
      </c>
      <c r="AC43" s="277"/>
      <c r="AD43" s="63">
        <v>-0.49333333333333329</v>
      </c>
      <c r="AE43" s="23"/>
      <c r="AF43" s="63">
        <v>0.57894736842105265</v>
      </c>
      <c r="AG43" s="63">
        <v>-0.26666666666666672</v>
      </c>
      <c r="AH43" s="343"/>
      <c r="AI43" s="63">
        <v>4.5454545454545414E-2</v>
      </c>
      <c r="AJ43" s="277"/>
      <c r="AK43" s="63">
        <v>0.23913043478260865</v>
      </c>
      <c r="AL43" s="23"/>
    </row>
    <row r="44" spans="1:38">
      <c r="A44" s="62" t="s">
        <v>8</v>
      </c>
      <c r="B44" s="23"/>
      <c r="C44" s="64"/>
      <c r="D44" s="64"/>
      <c r="E44" s="64"/>
      <c r="F44" s="64"/>
      <c r="G44" s="23">
        <v>-0.19999999999999996</v>
      </c>
      <c r="H44" s="64">
        <v>-0.36065573770491799</v>
      </c>
      <c r="I44" s="64">
        <v>-0.48333333333333328</v>
      </c>
      <c r="J44" s="64">
        <v>-0.23364485981308414</v>
      </c>
      <c r="K44" s="75" t="s">
        <v>33</v>
      </c>
      <c r="L44" s="82" t="s">
        <v>33</v>
      </c>
      <c r="M44" s="64">
        <v>-0.87179487179487181</v>
      </c>
      <c r="N44" s="64">
        <v>-0.29032258064516125</v>
      </c>
      <c r="O44" s="64">
        <v>-0.14634146341463417</v>
      </c>
      <c r="P44" s="278"/>
      <c r="Q44" s="75" t="s">
        <v>33</v>
      </c>
      <c r="R44" s="82" t="s">
        <v>33</v>
      </c>
      <c r="S44" s="64">
        <v>4.3</v>
      </c>
      <c r="T44" s="64">
        <v>0.65909090909090917</v>
      </c>
      <c r="U44" s="64">
        <v>-2.8571428571428581E-2</v>
      </c>
      <c r="V44" s="278">
        <v>0.56451612903225801</v>
      </c>
      <c r="W44" s="75">
        <v>0.19999999999999996</v>
      </c>
      <c r="X44" s="23">
        <v>0.47560975609756095</v>
      </c>
      <c r="Y44" s="64">
        <v>3.7735849056603765E-2</v>
      </c>
      <c r="Z44" s="64">
        <v>-8.2191780821917804E-2</v>
      </c>
      <c r="AA44" s="344"/>
      <c r="AB44" s="64">
        <v>0.10294117647058831</v>
      </c>
      <c r="AC44" s="278">
        <v>1.5463917525773141E-2</v>
      </c>
      <c r="AD44" s="75">
        <v>-0.20833333333333337</v>
      </c>
      <c r="AE44" s="23">
        <v>-2.8925619834710758E-2</v>
      </c>
      <c r="AF44" s="64">
        <v>9.0909090909090828E-2</v>
      </c>
      <c r="AG44" s="64">
        <v>-0.34328358208955223</v>
      </c>
      <c r="AH44" s="344">
        <v>-0.14754098360655743</v>
      </c>
      <c r="AI44" s="64">
        <v>-0.38666666666666671</v>
      </c>
      <c r="AJ44" s="278">
        <v>-0.23857868020304573</v>
      </c>
      <c r="AK44" s="75">
        <v>0.5</v>
      </c>
      <c r="AL44" s="23">
        <v>-0.11914893617021272</v>
      </c>
    </row>
    <row r="45" spans="1:38">
      <c r="A45" s="79" t="s">
        <v>410</v>
      </c>
      <c r="B45" s="157">
        <f>B42+B27</f>
        <v>549</v>
      </c>
      <c r="C45" s="67">
        <f>C42+C27</f>
        <v>122</v>
      </c>
      <c r="D45" s="67">
        <f>D42+D27</f>
        <v>120</v>
      </c>
      <c r="E45" s="67">
        <f>E42+E27</f>
        <v>107</v>
      </c>
      <c r="F45" s="67">
        <f>F42+F27</f>
        <v>99</v>
      </c>
      <c r="G45" s="157">
        <v>448</v>
      </c>
      <c r="H45" s="67">
        <v>80</v>
      </c>
      <c r="I45" s="67">
        <v>69</v>
      </c>
      <c r="J45" s="67">
        <v>82</v>
      </c>
      <c r="K45" s="204">
        <v>53</v>
      </c>
      <c r="L45" s="157">
        <v>284</v>
      </c>
      <c r="M45" s="67">
        <v>53</v>
      </c>
      <c r="N45" s="67">
        <v>35</v>
      </c>
      <c r="O45" s="67">
        <v>71</v>
      </c>
      <c r="P45" s="276">
        <v>159</v>
      </c>
      <c r="Q45" s="204">
        <v>47</v>
      </c>
      <c r="R45" s="157">
        <v>206</v>
      </c>
      <c r="S45" s="67">
        <v>53</v>
      </c>
      <c r="T45" s="67">
        <v>61</v>
      </c>
      <c r="U45" s="67">
        <v>68</v>
      </c>
      <c r="V45" s="276">
        <v>182</v>
      </c>
      <c r="W45" s="204">
        <v>45</v>
      </c>
      <c r="X45" s="157">
        <v>227</v>
      </c>
      <c r="Y45" s="67">
        <v>54</v>
      </c>
      <c r="Z45" s="67">
        <v>68</v>
      </c>
      <c r="AA45" s="342">
        <v>122</v>
      </c>
      <c r="AB45" s="67">
        <v>77</v>
      </c>
      <c r="AC45" s="276">
        <v>199</v>
      </c>
      <c r="AD45" s="204">
        <v>51</v>
      </c>
      <c r="AE45" s="157">
        <v>250</v>
      </c>
      <c r="AF45" s="67">
        <v>60</v>
      </c>
      <c r="AG45" s="67">
        <v>46</v>
      </c>
      <c r="AH45" s="342">
        <v>106</v>
      </c>
      <c r="AI45" s="67">
        <v>47</v>
      </c>
      <c r="AJ45" s="276">
        <v>153</v>
      </c>
      <c r="AK45" s="204">
        <v>59</v>
      </c>
      <c r="AL45" s="157">
        <v>212</v>
      </c>
    </row>
    <row r="46" spans="1:38">
      <c r="A46" s="79"/>
      <c r="B46" s="157"/>
      <c r="C46" s="163"/>
      <c r="D46" s="163"/>
      <c r="E46" s="163"/>
      <c r="F46" s="163"/>
      <c r="G46" s="23"/>
      <c r="H46" s="63"/>
      <c r="I46" s="63">
        <v>-0.13749999999999996</v>
      </c>
      <c r="J46" s="63">
        <v>0.18840579710144922</v>
      </c>
      <c r="K46" s="75">
        <v>-0.35365853658536583</v>
      </c>
      <c r="L46" s="23"/>
      <c r="M46" s="73">
        <v>0</v>
      </c>
      <c r="N46" s="63">
        <v>-0.339622641509434</v>
      </c>
      <c r="O46" s="63">
        <v>1.0285714285714285</v>
      </c>
      <c r="P46" s="277"/>
      <c r="Q46" s="63">
        <v>-0.3380281690140845</v>
      </c>
      <c r="R46" s="23"/>
      <c r="S46" s="63">
        <v>0.12765957446808507</v>
      </c>
      <c r="T46" s="63">
        <v>0.15094339622641506</v>
      </c>
      <c r="U46" s="63">
        <v>0.11475409836065564</v>
      </c>
      <c r="V46" s="277"/>
      <c r="W46" s="63">
        <v>-0.33823529411764708</v>
      </c>
      <c r="X46" s="23"/>
      <c r="Y46" s="63">
        <v>0.19999999999999996</v>
      </c>
      <c r="Z46" s="63">
        <v>0.2592592592592593</v>
      </c>
      <c r="AA46" s="343"/>
      <c r="AB46" s="63">
        <v>0.13235294117647056</v>
      </c>
      <c r="AC46" s="277"/>
      <c r="AD46" s="63">
        <v>-0.33766233766233766</v>
      </c>
      <c r="AE46" s="23"/>
      <c r="AF46" s="63">
        <v>0.17647058823529416</v>
      </c>
      <c r="AG46" s="63">
        <v>-0.23333333333333328</v>
      </c>
      <c r="AH46" s="343"/>
      <c r="AI46" s="63">
        <v>2.1739130434782705E-2</v>
      </c>
      <c r="AJ46" s="277"/>
      <c r="AK46" s="63">
        <v>0.25531914893617014</v>
      </c>
      <c r="AL46" s="23"/>
    </row>
    <row r="47" spans="1:38">
      <c r="A47" s="79"/>
      <c r="B47" s="157"/>
      <c r="C47" s="163"/>
      <c r="D47" s="163"/>
      <c r="E47" s="163"/>
      <c r="F47" s="163"/>
      <c r="G47" s="23">
        <v>-0.18397085610200359</v>
      </c>
      <c r="H47" s="64"/>
      <c r="I47" s="64"/>
      <c r="J47" s="64"/>
      <c r="K47" s="75"/>
      <c r="L47" s="23">
        <v>-0.3660714285714286</v>
      </c>
      <c r="M47" s="64">
        <v>-0.33750000000000002</v>
      </c>
      <c r="N47" s="64">
        <v>-0.49275362318840576</v>
      </c>
      <c r="O47" s="64">
        <v>-0.13414634146341464</v>
      </c>
      <c r="P47" s="278"/>
      <c r="Q47" s="64">
        <v>-0.1132075471698113</v>
      </c>
      <c r="R47" s="23">
        <v>-0.27464788732394363</v>
      </c>
      <c r="S47" s="64">
        <v>0</v>
      </c>
      <c r="T47" s="64">
        <v>0.74285714285714288</v>
      </c>
      <c r="U47" s="64">
        <v>-4.2253521126760618E-2</v>
      </c>
      <c r="V47" s="277">
        <v>0.14465408805031443</v>
      </c>
      <c r="W47" s="64">
        <v>-4.2553191489361653E-2</v>
      </c>
      <c r="X47" s="23">
        <v>0.10194174757281549</v>
      </c>
      <c r="Y47" s="64">
        <v>1.8867924528301883E-2</v>
      </c>
      <c r="Z47" s="64">
        <v>0.11475409836065564</v>
      </c>
      <c r="AA47" s="344"/>
      <c r="AB47" s="64"/>
      <c r="AC47" s="277">
        <v>9.3406593406593297E-2</v>
      </c>
      <c r="AD47" s="64">
        <v>0.1333333333333333</v>
      </c>
      <c r="AE47" s="23">
        <v>0.1013215859030836</v>
      </c>
      <c r="AF47" s="64">
        <v>0.11111111111111116</v>
      </c>
      <c r="AG47" s="64">
        <v>-0.32352941176470584</v>
      </c>
      <c r="AH47" s="344">
        <v>-0.13114754098360659</v>
      </c>
      <c r="AI47" s="64">
        <v>-0.38961038961038963</v>
      </c>
      <c r="AJ47" s="278">
        <v>-0.23115577889447236</v>
      </c>
      <c r="AK47" s="64">
        <v>0.15686274509803932</v>
      </c>
      <c r="AL47" s="23">
        <v>-0.15200000000000002</v>
      </c>
    </row>
    <row r="48" spans="1:38">
      <c r="A48" s="60" t="s">
        <v>420</v>
      </c>
      <c r="B48" s="349">
        <f t="shared" ref="B48:AL48" si="1">B45/B9</f>
        <v>0.31461318051575932</v>
      </c>
      <c r="C48" s="68">
        <f t="shared" si="1"/>
        <v>0.28773584905660377</v>
      </c>
      <c r="D48" s="68">
        <f t="shared" si="1"/>
        <v>0.28846153846153844</v>
      </c>
      <c r="E48" s="68">
        <f t="shared" si="1"/>
        <v>0.26354679802955666</v>
      </c>
      <c r="F48" s="68">
        <f t="shared" si="1"/>
        <v>0.24504950495049505</v>
      </c>
      <c r="G48" s="349">
        <v>0.27151515151515154</v>
      </c>
      <c r="H48" s="68">
        <v>0.21333333333333335</v>
      </c>
      <c r="I48" s="68">
        <v>0.184</v>
      </c>
      <c r="J48" s="68">
        <v>0.22343324250681199</v>
      </c>
      <c r="K48" s="68">
        <v>0.14887640449438203</v>
      </c>
      <c r="L48" s="349">
        <v>0.19280380176510523</v>
      </c>
      <c r="M48" s="68">
        <v>0.15451895043731778</v>
      </c>
      <c r="N48" s="68">
        <v>0.10385756676557864</v>
      </c>
      <c r="O48" s="68">
        <v>0.21257485029940121</v>
      </c>
      <c r="P48" s="285">
        <v>0.15680473372781065</v>
      </c>
      <c r="Q48" s="68">
        <v>0.1419939577039275</v>
      </c>
      <c r="R48" s="349">
        <v>0.15315985130111523</v>
      </c>
      <c r="S48" s="68">
        <v>0.15680473372781065</v>
      </c>
      <c r="T48" s="68">
        <v>0.19122257053291536</v>
      </c>
      <c r="U48" s="68">
        <v>0.21725239616613418</v>
      </c>
      <c r="V48" s="285">
        <v>0.18762886597938144</v>
      </c>
      <c r="W48" s="68">
        <v>0.14195583596214512</v>
      </c>
      <c r="X48" s="349">
        <v>0.17637917637917638</v>
      </c>
      <c r="Y48" s="68">
        <v>0.17142857142857143</v>
      </c>
      <c r="Z48" s="68">
        <v>0.21587301587301588</v>
      </c>
      <c r="AA48" s="348">
        <v>0.19365079365079366</v>
      </c>
      <c r="AB48" s="68">
        <v>0.24213836477987422</v>
      </c>
      <c r="AC48" s="285">
        <v>0.20991561181434598</v>
      </c>
      <c r="AD48" s="68">
        <v>0.15838509316770186</v>
      </c>
      <c r="AE48" s="349">
        <v>0.19685039370078741</v>
      </c>
      <c r="AF48" s="68">
        <v>0.189873417721519</v>
      </c>
      <c r="AG48" s="68">
        <v>0.14556962025316456</v>
      </c>
      <c r="AH48" s="348">
        <v>0.16455696202531644</v>
      </c>
      <c r="AI48" s="68">
        <v>0.1492063492063492</v>
      </c>
      <c r="AJ48" s="285">
        <v>0.16156282998944033</v>
      </c>
      <c r="AK48" s="68">
        <v>0.1787878787878788</v>
      </c>
      <c r="AL48" s="349">
        <v>0.16601409553641347</v>
      </c>
    </row>
    <row r="49" spans="1:38">
      <c r="A49" s="295" t="s">
        <v>23</v>
      </c>
      <c r="B49" s="289"/>
      <c r="C49" s="306"/>
      <c r="D49" s="306"/>
      <c r="E49" s="306"/>
      <c r="F49" s="306"/>
      <c r="G49" s="289"/>
      <c r="H49" s="306"/>
      <c r="I49" s="306"/>
      <c r="J49" s="306"/>
      <c r="K49" s="306"/>
      <c r="L49" s="289"/>
      <c r="M49" s="306"/>
      <c r="N49" s="306"/>
      <c r="O49" s="306"/>
      <c r="P49" s="306"/>
      <c r="Q49" s="306"/>
      <c r="R49" s="289"/>
      <c r="S49" s="306"/>
      <c r="T49" s="306"/>
      <c r="U49" s="306"/>
      <c r="V49" s="306"/>
      <c r="W49" s="306"/>
      <c r="X49" s="289"/>
      <c r="Y49" s="306"/>
      <c r="Z49" s="306"/>
      <c r="AA49" s="306"/>
      <c r="AB49" s="306"/>
      <c r="AC49" s="306"/>
      <c r="AD49" s="306"/>
      <c r="AE49" s="289"/>
      <c r="AF49" s="306"/>
      <c r="AG49" s="306"/>
      <c r="AH49" s="306"/>
      <c r="AI49" s="306"/>
      <c r="AJ49" s="306"/>
      <c r="AK49" s="306"/>
      <c r="AL49" s="289"/>
    </row>
    <row r="50" spans="1:38">
      <c r="A50" s="60" t="s">
        <v>12</v>
      </c>
      <c r="B50" s="35">
        <v>629</v>
      </c>
      <c r="C50" s="61">
        <v>51</v>
      </c>
      <c r="D50" s="61">
        <v>169</v>
      </c>
      <c r="E50" s="61">
        <v>115</v>
      </c>
      <c r="F50" s="61">
        <f>G50-E50-D50-C50</f>
        <v>95</v>
      </c>
      <c r="G50" s="35">
        <v>430</v>
      </c>
      <c r="H50" s="61">
        <v>86</v>
      </c>
      <c r="I50" s="61">
        <v>60</v>
      </c>
      <c r="J50" s="61">
        <v>34</v>
      </c>
      <c r="K50" s="61">
        <v>46</v>
      </c>
      <c r="L50" s="35">
        <v>226</v>
      </c>
      <c r="M50" s="61">
        <v>53</v>
      </c>
      <c r="N50" s="61">
        <v>22</v>
      </c>
      <c r="O50" s="61">
        <v>37</v>
      </c>
      <c r="P50" s="276">
        <v>112</v>
      </c>
      <c r="Q50" s="61">
        <v>31</v>
      </c>
      <c r="R50" s="35">
        <v>143</v>
      </c>
      <c r="S50" s="61">
        <v>41</v>
      </c>
      <c r="T50" s="61">
        <v>39</v>
      </c>
      <c r="U50" s="61">
        <v>69</v>
      </c>
      <c r="V50" s="276">
        <v>149</v>
      </c>
      <c r="W50" s="61">
        <v>14</v>
      </c>
      <c r="X50" s="35">
        <v>163</v>
      </c>
      <c r="Y50" s="61">
        <v>62</v>
      </c>
      <c r="Z50" s="61">
        <v>56</v>
      </c>
      <c r="AA50" s="342">
        <v>118</v>
      </c>
      <c r="AB50" s="61">
        <v>73</v>
      </c>
      <c r="AC50" s="276">
        <v>191</v>
      </c>
      <c r="AD50" s="61">
        <v>42</v>
      </c>
      <c r="AE50" s="35">
        <v>233</v>
      </c>
      <c r="AF50" s="61">
        <v>78</v>
      </c>
      <c r="AG50" s="61">
        <v>43</v>
      </c>
      <c r="AH50" s="342">
        <v>121</v>
      </c>
      <c r="AI50" s="61">
        <v>9</v>
      </c>
      <c r="AJ50" s="276">
        <v>130</v>
      </c>
      <c r="AK50" s="61">
        <v>56</v>
      </c>
      <c r="AL50" s="35">
        <v>186</v>
      </c>
    </row>
    <row r="51" spans="1:38">
      <c r="A51" s="72" t="s">
        <v>7</v>
      </c>
      <c r="B51" s="23"/>
      <c r="C51" s="63"/>
      <c r="D51" s="63">
        <f>D50/C50-1</f>
        <v>2.3137254901960786</v>
      </c>
      <c r="E51" s="63">
        <f>E50/D50-1</f>
        <v>-0.31952662721893488</v>
      </c>
      <c r="F51" s="63">
        <f>F50/E50-1</f>
        <v>-0.17391304347826086</v>
      </c>
      <c r="G51" s="23"/>
      <c r="H51" s="63">
        <v>-9.4736842105263119E-2</v>
      </c>
      <c r="I51" s="63">
        <v>-0.30232558139534882</v>
      </c>
      <c r="J51" s="63">
        <v>-0.43333333333333335</v>
      </c>
      <c r="K51" s="63">
        <v>0.35294117647058831</v>
      </c>
      <c r="L51" s="23"/>
      <c r="M51" s="63">
        <v>0.15217391304347827</v>
      </c>
      <c r="N51" s="63">
        <v>-0.58490566037735847</v>
      </c>
      <c r="O51" s="63">
        <v>0.68181818181818188</v>
      </c>
      <c r="P51" s="277"/>
      <c r="Q51" s="63">
        <v>-0.16216216216216217</v>
      </c>
      <c r="R51" s="23"/>
      <c r="S51" s="63">
        <v>0.32258064516129026</v>
      </c>
      <c r="T51" s="63">
        <v>-4.8780487804878092E-2</v>
      </c>
      <c r="U51" s="63">
        <v>0.76923076923076916</v>
      </c>
      <c r="V51" s="277"/>
      <c r="W51" s="63">
        <v>-0.79710144927536231</v>
      </c>
      <c r="X51" s="23"/>
      <c r="Y51" s="63">
        <v>3.4285714285714288</v>
      </c>
      <c r="Z51" s="63">
        <v>-9.6774193548387122E-2</v>
      </c>
      <c r="AA51" s="343"/>
      <c r="AB51" s="63">
        <v>0.3035714285714286</v>
      </c>
      <c r="AC51" s="277"/>
      <c r="AD51" s="63">
        <v>-0.42465753424657537</v>
      </c>
      <c r="AE51" s="23"/>
      <c r="AF51" s="63">
        <v>0.85714285714285721</v>
      </c>
      <c r="AG51" s="63">
        <v>-0.44871794871794868</v>
      </c>
      <c r="AH51" s="343"/>
      <c r="AI51" s="63">
        <v>-0.79069767441860461</v>
      </c>
      <c r="AJ51" s="277"/>
      <c r="AK51" s="63">
        <v>5.2222222222222223</v>
      </c>
      <c r="AL51" s="23"/>
    </row>
    <row r="52" spans="1:38">
      <c r="A52" s="72" t="s">
        <v>8</v>
      </c>
      <c r="B52" s="23"/>
      <c r="C52" s="64"/>
      <c r="D52" s="64"/>
      <c r="E52" s="64"/>
      <c r="F52" s="64"/>
      <c r="G52" s="23">
        <v>-0.31637519872813991</v>
      </c>
      <c r="H52" s="64">
        <v>0.68627450980392157</v>
      </c>
      <c r="I52" s="64">
        <v>-0.6449704142011834</v>
      </c>
      <c r="J52" s="64">
        <v>-0.70434782608695645</v>
      </c>
      <c r="K52" s="64">
        <v>-0.51578947368421058</v>
      </c>
      <c r="L52" s="23">
        <v>-0.47441860465116281</v>
      </c>
      <c r="M52" s="64">
        <v>-0.38372093023255816</v>
      </c>
      <c r="N52" s="64">
        <v>-0.6333333333333333</v>
      </c>
      <c r="O52" s="64">
        <v>8.8235294117646967E-2</v>
      </c>
      <c r="P52" s="278"/>
      <c r="Q52" s="64">
        <v>-0.32608695652173914</v>
      </c>
      <c r="R52" s="23">
        <v>-0.36725663716814161</v>
      </c>
      <c r="S52" s="64">
        <v>-0.22641509433962259</v>
      </c>
      <c r="T52" s="64">
        <v>0.77272727272727271</v>
      </c>
      <c r="U52" s="64">
        <v>0.86486486486486491</v>
      </c>
      <c r="V52" s="278">
        <v>0.33035714285714279</v>
      </c>
      <c r="W52" s="64">
        <v>-0.54838709677419351</v>
      </c>
      <c r="X52" s="23">
        <v>0.13986013986013979</v>
      </c>
      <c r="Y52" s="64">
        <v>0.51219512195121952</v>
      </c>
      <c r="Z52" s="64">
        <v>0.4358974358974359</v>
      </c>
      <c r="AA52" s="344"/>
      <c r="AB52" s="64">
        <v>5.7971014492753659E-2</v>
      </c>
      <c r="AC52" s="278">
        <v>0.28187919463087252</v>
      </c>
      <c r="AD52" s="64">
        <v>2</v>
      </c>
      <c r="AE52" s="23">
        <v>0.42944785276073616</v>
      </c>
      <c r="AF52" s="64">
        <v>0.25806451612903225</v>
      </c>
      <c r="AG52" s="64">
        <v>-0.2321428571428571</v>
      </c>
      <c r="AH52" s="344">
        <v>2.5423728813559254E-2</v>
      </c>
      <c r="AI52" s="64">
        <v>-0.87671232876712324</v>
      </c>
      <c r="AJ52" s="278">
        <v>-0.31937172774869105</v>
      </c>
      <c r="AK52" s="64">
        <v>0.33333333333333326</v>
      </c>
      <c r="AL52" s="23">
        <v>-0.20171673819742486</v>
      </c>
    </row>
    <row r="53" spans="1:38">
      <c r="A53" s="60" t="s">
        <v>287</v>
      </c>
      <c r="B53" s="35">
        <f>168+41</f>
        <v>209</v>
      </c>
      <c r="C53" s="61">
        <f>46+14</f>
        <v>60</v>
      </c>
      <c r="D53" s="61">
        <v>53</v>
      </c>
      <c r="E53" s="61">
        <f>53+10+6</f>
        <v>69</v>
      </c>
      <c r="F53" s="61">
        <f>G53-E53-D53-C53</f>
        <v>53</v>
      </c>
      <c r="G53" s="35">
        <v>235</v>
      </c>
      <c r="H53" s="61">
        <v>62</v>
      </c>
      <c r="I53" s="61">
        <v>75</v>
      </c>
      <c r="J53" s="61">
        <v>79</v>
      </c>
      <c r="K53" s="61">
        <v>82</v>
      </c>
      <c r="L53" s="35">
        <v>298</v>
      </c>
      <c r="M53" s="61">
        <v>64</v>
      </c>
      <c r="N53" s="61">
        <v>74</v>
      </c>
      <c r="O53" s="61">
        <v>69</v>
      </c>
      <c r="P53" s="276">
        <v>207</v>
      </c>
      <c r="Q53" s="61">
        <v>32</v>
      </c>
      <c r="R53" s="35">
        <v>239</v>
      </c>
      <c r="S53" s="61">
        <v>37</v>
      </c>
      <c r="T53" s="61">
        <v>41</v>
      </c>
      <c r="U53" s="61">
        <v>38</v>
      </c>
      <c r="V53" s="276">
        <v>116</v>
      </c>
      <c r="W53" s="61">
        <v>26</v>
      </c>
      <c r="X53" s="35">
        <v>142</v>
      </c>
      <c r="Y53" s="61">
        <v>43</v>
      </c>
      <c r="Z53" s="61">
        <v>43</v>
      </c>
      <c r="AA53" s="342">
        <v>86</v>
      </c>
      <c r="AB53" s="61">
        <v>39</v>
      </c>
      <c r="AC53" s="276">
        <v>125</v>
      </c>
      <c r="AD53" s="61">
        <v>55</v>
      </c>
      <c r="AE53" s="35">
        <v>180</v>
      </c>
      <c r="AF53" s="61">
        <v>47</v>
      </c>
      <c r="AG53" s="61">
        <v>49</v>
      </c>
      <c r="AH53" s="342">
        <v>96</v>
      </c>
      <c r="AI53" s="61">
        <v>40</v>
      </c>
      <c r="AJ53" s="276">
        <v>136</v>
      </c>
      <c r="AK53" s="61">
        <v>44</v>
      </c>
      <c r="AL53" s="35">
        <v>180</v>
      </c>
    </row>
    <row r="54" spans="1:38">
      <c r="A54" s="62" t="s">
        <v>7</v>
      </c>
      <c r="B54" s="23"/>
      <c r="C54" s="63"/>
      <c r="D54" s="63">
        <f>D53/C53-1</f>
        <v>-0.1166666666666667</v>
      </c>
      <c r="E54" s="63">
        <f>E53/D53-1</f>
        <v>0.30188679245283012</v>
      </c>
      <c r="F54" s="63">
        <f>F53/E53-1</f>
        <v>-0.23188405797101452</v>
      </c>
      <c r="G54" s="23"/>
      <c r="H54" s="63">
        <v>0.16981132075471694</v>
      </c>
      <c r="I54" s="63">
        <v>0.20967741935483875</v>
      </c>
      <c r="J54" s="63">
        <v>5.3333333333333233E-2</v>
      </c>
      <c r="K54" s="63">
        <v>3.7974683544303778E-2</v>
      </c>
      <c r="L54" s="23"/>
      <c r="M54" s="63">
        <v>-0.21951219512195119</v>
      </c>
      <c r="N54" s="63">
        <v>0.15625</v>
      </c>
      <c r="O54" s="63">
        <v>-6.7567567567567544E-2</v>
      </c>
      <c r="P54" s="277"/>
      <c r="Q54" s="63">
        <v>-0.53623188405797095</v>
      </c>
      <c r="R54" s="23"/>
      <c r="S54" s="63">
        <v>0.15625</v>
      </c>
      <c r="T54" s="63">
        <v>0.10810810810810811</v>
      </c>
      <c r="U54" s="63">
        <v>-7.3170731707317027E-2</v>
      </c>
      <c r="V54" s="277"/>
      <c r="W54" s="63">
        <v>-0.31578947368421051</v>
      </c>
      <c r="X54" s="23"/>
      <c r="Y54" s="63">
        <v>0.65384615384615374</v>
      </c>
      <c r="Z54" s="63">
        <v>0</v>
      </c>
      <c r="AA54" s="343"/>
      <c r="AB54" s="63">
        <v>-9.3023255813953543E-2</v>
      </c>
      <c r="AC54" s="277"/>
      <c r="AD54" s="63">
        <v>0.41025641025641035</v>
      </c>
      <c r="AE54" s="23"/>
      <c r="AF54" s="63">
        <v>-0.1454545454545455</v>
      </c>
      <c r="AG54" s="63">
        <v>4.2553191489361764E-2</v>
      </c>
      <c r="AH54" s="343"/>
      <c r="AI54" s="63">
        <v>-0.18367346938775508</v>
      </c>
      <c r="AJ54" s="277"/>
      <c r="AK54" s="63">
        <v>0.10000000000000009</v>
      </c>
      <c r="AL54" s="23"/>
    </row>
    <row r="55" spans="1:38">
      <c r="A55" s="62" t="s">
        <v>8</v>
      </c>
      <c r="B55" s="23"/>
      <c r="C55" s="64"/>
      <c r="D55" s="64"/>
      <c r="E55" s="64"/>
      <c r="F55" s="64"/>
      <c r="G55" s="23">
        <v>0.12440191387559807</v>
      </c>
      <c r="H55" s="64">
        <v>3.3333333333333437E-2</v>
      </c>
      <c r="I55" s="64">
        <v>0.41509433962264142</v>
      </c>
      <c r="J55" s="64">
        <v>0.14492753623188404</v>
      </c>
      <c r="K55" s="64">
        <v>0.54716981132075482</v>
      </c>
      <c r="L55" s="23">
        <v>0.26808510638297878</v>
      </c>
      <c r="M55" s="64">
        <v>3.2258064516129004E-2</v>
      </c>
      <c r="N55" s="64">
        <v>-1.3333333333333308E-2</v>
      </c>
      <c r="O55" s="64">
        <v>-0.12658227848101267</v>
      </c>
      <c r="P55" s="278"/>
      <c r="Q55" s="64">
        <v>-0.6097560975609756</v>
      </c>
      <c r="R55" s="23">
        <v>-0.19798657718120805</v>
      </c>
      <c r="S55" s="64">
        <v>-0.421875</v>
      </c>
      <c r="T55" s="64">
        <v>-0.44594594594594594</v>
      </c>
      <c r="U55" s="64">
        <v>-0.44927536231884058</v>
      </c>
      <c r="V55" s="278">
        <v>-0.43961352657004826</v>
      </c>
      <c r="W55" s="64">
        <v>-0.1875</v>
      </c>
      <c r="X55" s="23">
        <v>-0.40585774058577406</v>
      </c>
      <c r="Y55" s="64">
        <v>0.16216216216216206</v>
      </c>
      <c r="Z55" s="64">
        <v>4.8780487804878092E-2</v>
      </c>
      <c r="AA55" s="344"/>
      <c r="AB55" s="64">
        <v>2.6315789473684292E-2</v>
      </c>
      <c r="AC55" s="278">
        <v>7.7586206896551824E-2</v>
      </c>
      <c r="AD55" s="64">
        <v>1.1153846153846154</v>
      </c>
      <c r="AE55" s="23">
        <v>0.26760563380281699</v>
      </c>
      <c r="AF55" s="64">
        <v>9.3023255813953432E-2</v>
      </c>
      <c r="AG55" s="64">
        <v>0.13953488372093026</v>
      </c>
      <c r="AH55" s="344">
        <v>0.11627906976744184</v>
      </c>
      <c r="AI55" s="64">
        <v>2.564102564102555E-2</v>
      </c>
      <c r="AJ55" s="278">
        <v>8.8000000000000078E-2</v>
      </c>
      <c r="AK55" s="64">
        <v>-0.19999999999999996</v>
      </c>
      <c r="AL55" s="23">
        <v>0</v>
      </c>
    </row>
    <row r="56" spans="1:38">
      <c r="A56" s="60" t="s">
        <v>288</v>
      </c>
      <c r="B56" s="35">
        <f>B53-1</f>
        <v>208</v>
      </c>
      <c r="C56" s="61">
        <f>C53</f>
        <v>60</v>
      </c>
      <c r="D56" s="61">
        <f>D53-1</f>
        <v>52</v>
      </c>
      <c r="E56" s="61">
        <f>E53</f>
        <v>69</v>
      </c>
      <c r="F56" s="61">
        <f>G56-E56-D56-C56</f>
        <v>53</v>
      </c>
      <c r="G56" s="35">
        <v>234</v>
      </c>
      <c r="H56" s="61">
        <v>62</v>
      </c>
      <c r="I56" s="61">
        <v>75</v>
      </c>
      <c r="J56" s="61">
        <v>79</v>
      </c>
      <c r="K56" s="61">
        <v>81</v>
      </c>
      <c r="L56" s="35">
        <v>297</v>
      </c>
      <c r="M56" s="61">
        <v>64</v>
      </c>
      <c r="N56" s="61">
        <v>73</v>
      </c>
      <c r="O56" s="61">
        <v>69</v>
      </c>
      <c r="P56" s="276">
        <v>206</v>
      </c>
      <c r="Q56" s="61">
        <v>32</v>
      </c>
      <c r="R56" s="35">
        <v>238</v>
      </c>
      <c r="S56" s="61">
        <v>37</v>
      </c>
      <c r="T56" s="163">
        <v>40</v>
      </c>
      <c r="U56" s="163">
        <v>38</v>
      </c>
      <c r="V56" s="276">
        <v>115</v>
      </c>
      <c r="W56" s="61">
        <v>26</v>
      </c>
      <c r="X56" s="35">
        <v>141</v>
      </c>
      <c r="Y56" s="61">
        <v>43</v>
      </c>
      <c r="Z56" s="163">
        <v>42</v>
      </c>
      <c r="AA56" s="342">
        <v>85</v>
      </c>
      <c r="AB56" s="163">
        <v>38</v>
      </c>
      <c r="AC56" s="276">
        <v>123</v>
      </c>
      <c r="AD56" s="61">
        <v>55</v>
      </c>
      <c r="AE56" s="35">
        <v>178</v>
      </c>
      <c r="AF56" s="61">
        <v>46</v>
      </c>
      <c r="AG56" s="163">
        <v>49</v>
      </c>
      <c r="AH56" s="342">
        <v>95</v>
      </c>
      <c r="AI56" s="163">
        <v>39</v>
      </c>
      <c r="AJ56" s="276">
        <v>134</v>
      </c>
      <c r="AK56" s="61">
        <v>44</v>
      </c>
      <c r="AL56" s="35">
        <v>178</v>
      </c>
    </row>
    <row r="57" spans="1:38">
      <c r="A57" s="62" t="s">
        <v>7</v>
      </c>
      <c r="B57" s="23"/>
      <c r="C57" s="63"/>
      <c r="D57" s="63">
        <f>D56/C56-1</f>
        <v>-0.1333333333333333</v>
      </c>
      <c r="E57" s="63">
        <f>E56/D56-1</f>
        <v>0.32692307692307687</v>
      </c>
      <c r="F57" s="63">
        <f>F56/E56-1</f>
        <v>-0.23188405797101452</v>
      </c>
      <c r="G57" s="23"/>
      <c r="H57" s="63">
        <v>0.16981132075471694</v>
      </c>
      <c r="I57" s="63">
        <v>0.20967741935483875</v>
      </c>
      <c r="J57" s="63">
        <v>5.3333333333333233E-2</v>
      </c>
      <c r="K57" s="63">
        <v>2.5316455696202445E-2</v>
      </c>
      <c r="L57" s="23"/>
      <c r="M57" s="63">
        <v>-0.20987654320987659</v>
      </c>
      <c r="N57" s="63">
        <v>0.140625</v>
      </c>
      <c r="O57" s="63">
        <v>-5.4794520547945202E-2</v>
      </c>
      <c r="P57" s="277"/>
      <c r="Q57" s="63">
        <v>-0.53623188405797095</v>
      </c>
      <c r="R57" s="23"/>
      <c r="S57" s="63">
        <v>0.15625</v>
      </c>
      <c r="T57" s="63">
        <v>8.1081081081081141E-2</v>
      </c>
      <c r="U57" s="63">
        <v>-5.0000000000000044E-2</v>
      </c>
      <c r="V57" s="277"/>
      <c r="W57" s="63">
        <v>-0.31578947368421051</v>
      </c>
      <c r="X57" s="23"/>
      <c r="Y57" s="63">
        <v>0.65384615384615374</v>
      </c>
      <c r="Z57" s="63">
        <v>-2.3255813953488413E-2</v>
      </c>
      <c r="AA57" s="343"/>
      <c r="AB57" s="63">
        <v>-9.5238095238095233E-2</v>
      </c>
      <c r="AC57" s="277"/>
      <c r="AD57" s="63">
        <v>0.44736842105263164</v>
      </c>
      <c r="AE57" s="23"/>
      <c r="AF57" s="63">
        <v>-0.16363636363636369</v>
      </c>
      <c r="AG57" s="63">
        <v>6.5217391304347894E-2</v>
      </c>
      <c r="AH57" s="343"/>
      <c r="AI57" s="63">
        <v>-0.20408163265306123</v>
      </c>
      <c r="AJ57" s="277"/>
      <c r="AK57" s="63">
        <v>0.12820512820512819</v>
      </c>
      <c r="AL57" s="23"/>
    </row>
    <row r="58" spans="1:38">
      <c r="A58" s="62" t="s">
        <v>8</v>
      </c>
      <c r="B58" s="23"/>
      <c r="C58" s="64"/>
      <c r="D58" s="64"/>
      <c r="E58" s="64"/>
      <c r="F58" s="64"/>
      <c r="G58" s="23">
        <v>0.125</v>
      </c>
      <c r="H58" s="64">
        <v>3.3333333333333437E-2</v>
      </c>
      <c r="I58" s="64">
        <v>0.44230769230769229</v>
      </c>
      <c r="J58" s="64">
        <v>0.14492753623188404</v>
      </c>
      <c r="K58" s="64">
        <v>0.52830188679245293</v>
      </c>
      <c r="L58" s="23">
        <v>0.26923076923076916</v>
      </c>
      <c r="M58" s="64">
        <v>3.2258064516129004E-2</v>
      </c>
      <c r="N58" s="64">
        <v>-2.6666666666666616E-2</v>
      </c>
      <c r="O58" s="64">
        <v>-0.12658227848101267</v>
      </c>
      <c r="P58" s="278"/>
      <c r="Q58" s="64">
        <v>-0.60493827160493829</v>
      </c>
      <c r="R58" s="23">
        <v>-0.19865319865319864</v>
      </c>
      <c r="S58" s="64">
        <v>-0.421875</v>
      </c>
      <c r="T58" s="64">
        <v>-0.45205479452054798</v>
      </c>
      <c r="U58" s="64">
        <v>-0.44927536231884058</v>
      </c>
      <c r="V58" s="278">
        <v>-0.44174757281553401</v>
      </c>
      <c r="W58" s="64">
        <v>-0.1875</v>
      </c>
      <c r="X58" s="23">
        <v>-0.40756302521008403</v>
      </c>
      <c r="Y58" s="64">
        <v>0.16216216216216206</v>
      </c>
      <c r="Z58" s="64">
        <v>5.0000000000000044E-2</v>
      </c>
      <c r="AA58" s="344"/>
      <c r="AB58" s="64">
        <v>0</v>
      </c>
      <c r="AC58" s="278">
        <v>6.956521739130439E-2</v>
      </c>
      <c r="AD58" s="64">
        <v>1.1153846153846154</v>
      </c>
      <c r="AE58" s="23">
        <v>0.26241134751773054</v>
      </c>
      <c r="AF58" s="64">
        <v>6.9767441860465018E-2</v>
      </c>
      <c r="AG58" s="64">
        <v>0.16666666666666674</v>
      </c>
      <c r="AH58" s="344">
        <v>0.11764705882352944</v>
      </c>
      <c r="AI58" s="64">
        <v>2.6315789473684292E-2</v>
      </c>
      <c r="AJ58" s="278">
        <v>8.9430894308943021E-2</v>
      </c>
      <c r="AK58" s="64">
        <v>-0.19999999999999996</v>
      </c>
      <c r="AL58" s="23">
        <v>0</v>
      </c>
    </row>
    <row r="59" spans="1:38">
      <c r="A59" s="60" t="s">
        <v>192</v>
      </c>
      <c r="B59" s="55" t="s">
        <v>112</v>
      </c>
      <c r="C59" s="163" t="s">
        <v>112</v>
      </c>
      <c r="D59" s="163" t="s">
        <v>112</v>
      </c>
      <c r="E59" s="163" t="s">
        <v>112</v>
      </c>
      <c r="F59" s="163" t="s">
        <v>112</v>
      </c>
      <c r="G59" s="55" t="s">
        <v>112</v>
      </c>
      <c r="H59" s="61">
        <v>8</v>
      </c>
      <c r="I59" s="61">
        <v>8</v>
      </c>
      <c r="J59" s="61">
        <v>9</v>
      </c>
      <c r="K59" s="61">
        <v>6</v>
      </c>
      <c r="L59" s="35">
        <v>31</v>
      </c>
      <c r="M59" s="61">
        <v>8</v>
      </c>
      <c r="N59" s="61">
        <v>7</v>
      </c>
      <c r="O59" s="61">
        <v>8</v>
      </c>
      <c r="P59" s="276">
        <v>23</v>
      </c>
      <c r="Q59" s="61">
        <v>7</v>
      </c>
      <c r="R59" s="35">
        <v>30</v>
      </c>
      <c r="S59" s="61">
        <v>7</v>
      </c>
      <c r="T59" s="61">
        <v>7</v>
      </c>
      <c r="U59" s="61">
        <v>6</v>
      </c>
      <c r="V59" s="276">
        <v>20</v>
      </c>
      <c r="W59" s="61">
        <v>6</v>
      </c>
      <c r="X59" s="35">
        <v>26</v>
      </c>
      <c r="Y59" s="61">
        <v>6</v>
      </c>
      <c r="Z59" s="61">
        <v>7</v>
      </c>
      <c r="AA59" s="342">
        <v>13</v>
      </c>
      <c r="AB59" s="61">
        <v>6</v>
      </c>
      <c r="AC59" s="276">
        <v>19</v>
      </c>
      <c r="AD59" s="61">
        <v>7</v>
      </c>
      <c r="AE59" s="35">
        <v>26</v>
      </c>
      <c r="AF59" s="61">
        <v>6</v>
      </c>
      <c r="AG59" s="61">
        <v>6</v>
      </c>
      <c r="AH59" s="342">
        <v>12</v>
      </c>
      <c r="AI59" s="61">
        <v>6</v>
      </c>
      <c r="AJ59" s="276">
        <v>18</v>
      </c>
      <c r="AK59" s="61">
        <v>7</v>
      </c>
      <c r="AL59" s="35">
        <v>25</v>
      </c>
    </row>
    <row r="60" spans="1:38">
      <c r="A60" s="60"/>
      <c r="B60" s="23"/>
      <c r="C60" s="64"/>
      <c r="D60" s="64"/>
      <c r="E60" s="64"/>
      <c r="F60" s="64"/>
      <c r="G60" s="23"/>
      <c r="H60" s="61"/>
      <c r="I60" s="61"/>
      <c r="J60" s="61"/>
      <c r="K60" s="61"/>
      <c r="L60" s="35"/>
      <c r="M60" s="61"/>
      <c r="N60" s="61"/>
      <c r="O60" s="61"/>
      <c r="P60" s="276"/>
      <c r="Q60" s="61"/>
      <c r="R60" s="35"/>
      <c r="S60" s="61"/>
      <c r="T60" s="61"/>
      <c r="U60" s="61"/>
      <c r="V60" s="276"/>
      <c r="W60" s="61"/>
      <c r="X60" s="35"/>
      <c r="Y60" s="61"/>
      <c r="Z60" s="61"/>
      <c r="AA60" s="343"/>
      <c r="AB60" s="61"/>
      <c r="AC60" s="276"/>
      <c r="AD60" s="61"/>
      <c r="AE60" s="35"/>
      <c r="AF60" s="61"/>
      <c r="AG60" s="61"/>
      <c r="AH60" s="343"/>
      <c r="AI60" s="61"/>
      <c r="AJ60" s="276"/>
      <c r="AK60" s="61"/>
      <c r="AL60" s="35"/>
    </row>
    <row r="61" spans="1:38">
      <c r="A61" s="60" t="s">
        <v>372</v>
      </c>
      <c r="B61" s="35">
        <f>B50-B56</f>
        <v>421</v>
      </c>
      <c r="C61" s="163">
        <f>C50-C56</f>
        <v>-9</v>
      </c>
      <c r="D61" s="67">
        <f>D50-D56</f>
        <v>117</v>
      </c>
      <c r="E61" s="67">
        <f>E50-E56</f>
        <v>46</v>
      </c>
      <c r="F61" s="61">
        <f>G61-E61-D61-C61</f>
        <v>42</v>
      </c>
      <c r="G61" s="35">
        <v>196</v>
      </c>
      <c r="H61" s="163">
        <v>16</v>
      </c>
      <c r="I61" s="163">
        <v>-23</v>
      </c>
      <c r="J61" s="163">
        <v>-54</v>
      </c>
      <c r="K61" s="163">
        <v>-41</v>
      </c>
      <c r="L61" s="157">
        <v>-102</v>
      </c>
      <c r="M61" s="163">
        <v>-19</v>
      </c>
      <c r="N61" s="163">
        <v>-58</v>
      </c>
      <c r="O61" s="163">
        <v>-40</v>
      </c>
      <c r="P61" s="279">
        <v>-117</v>
      </c>
      <c r="Q61" s="163">
        <v>-8</v>
      </c>
      <c r="R61" s="157">
        <v>-125</v>
      </c>
      <c r="S61" s="163">
        <v>-3</v>
      </c>
      <c r="T61" s="163">
        <v>-8</v>
      </c>
      <c r="U61" s="163">
        <v>25</v>
      </c>
      <c r="V61" s="279">
        <v>14</v>
      </c>
      <c r="W61" s="163">
        <v>-18</v>
      </c>
      <c r="X61" s="157">
        <v>-4</v>
      </c>
      <c r="Y61" s="163">
        <v>13</v>
      </c>
      <c r="Z61" s="163">
        <v>7</v>
      </c>
      <c r="AA61" s="342">
        <v>20</v>
      </c>
      <c r="AB61" s="163">
        <v>29</v>
      </c>
      <c r="AC61" s="279">
        <v>49</v>
      </c>
      <c r="AD61" s="163">
        <v>-20</v>
      </c>
      <c r="AE61" s="157">
        <v>29</v>
      </c>
      <c r="AF61" s="163">
        <v>26</v>
      </c>
      <c r="AG61" s="163">
        <v>-12</v>
      </c>
      <c r="AH61" s="342">
        <v>14</v>
      </c>
      <c r="AI61" s="163">
        <v>-36</v>
      </c>
      <c r="AJ61" s="279">
        <v>-22</v>
      </c>
      <c r="AK61" s="163">
        <v>5</v>
      </c>
      <c r="AL61" s="157">
        <v>-17</v>
      </c>
    </row>
    <row r="62" spans="1:38">
      <c r="A62" s="62" t="s">
        <v>7</v>
      </c>
      <c r="B62" s="23"/>
      <c r="C62" s="75"/>
      <c r="D62" s="75" t="s">
        <v>33</v>
      </c>
      <c r="E62" s="63">
        <f>E61/D61-1</f>
        <v>-0.6068376068376069</v>
      </c>
      <c r="F62" s="63">
        <f>F61/E61-1</f>
        <v>-8.6956521739130488E-2</v>
      </c>
      <c r="G62" s="23"/>
      <c r="H62" s="63">
        <v>-0.61904761904761907</v>
      </c>
      <c r="I62" s="75" t="s">
        <v>33</v>
      </c>
      <c r="J62" s="63">
        <v>1.347826086956522</v>
      </c>
      <c r="K62" s="63">
        <v>-0.2407407407407407</v>
      </c>
      <c r="L62" s="23"/>
      <c r="M62" s="63">
        <v>-0.53658536585365857</v>
      </c>
      <c r="N62" s="63">
        <v>2.0526315789473686</v>
      </c>
      <c r="O62" s="63">
        <v>-0.31034482758620685</v>
      </c>
      <c r="P62" s="277"/>
      <c r="Q62" s="63">
        <v>-0.8</v>
      </c>
      <c r="R62" s="23"/>
      <c r="S62" s="63">
        <v>-0.625</v>
      </c>
      <c r="T62" s="63">
        <v>1.6666666666666665</v>
      </c>
      <c r="U62" s="73" t="s">
        <v>33</v>
      </c>
      <c r="V62" s="277"/>
      <c r="W62" s="73" t="s">
        <v>33</v>
      </c>
      <c r="X62" s="23"/>
      <c r="Y62" s="73" t="s">
        <v>33</v>
      </c>
      <c r="Z62" s="63">
        <v>-0.46153846153846156</v>
      </c>
      <c r="AA62" s="343"/>
      <c r="AB62" s="63">
        <v>3.1428571428571432</v>
      </c>
      <c r="AC62" s="277"/>
      <c r="AD62" s="73" t="s">
        <v>33</v>
      </c>
      <c r="AE62" s="23"/>
      <c r="AF62" s="73" t="s">
        <v>33</v>
      </c>
      <c r="AG62" s="73" t="s">
        <v>33</v>
      </c>
      <c r="AH62" s="343"/>
      <c r="AI62" s="63">
        <v>2</v>
      </c>
      <c r="AJ62" s="277"/>
      <c r="AK62" s="73" t="s">
        <v>33</v>
      </c>
      <c r="AL62" s="23"/>
    </row>
    <row r="63" spans="1:38">
      <c r="A63" s="62" t="s">
        <v>8</v>
      </c>
      <c r="B63" s="23"/>
      <c r="C63" s="75"/>
      <c r="D63" s="64"/>
      <c r="E63" s="64"/>
      <c r="F63" s="64"/>
      <c r="G63" s="23">
        <v>-0.53444180522565321</v>
      </c>
      <c r="H63" s="73" t="s">
        <v>33</v>
      </c>
      <c r="I63" s="75" t="s">
        <v>33</v>
      </c>
      <c r="J63" s="75" t="s">
        <v>33</v>
      </c>
      <c r="K63" s="75" t="s">
        <v>33</v>
      </c>
      <c r="L63" s="82" t="s">
        <v>33</v>
      </c>
      <c r="M63" s="73" t="s">
        <v>33</v>
      </c>
      <c r="N63" s="64">
        <v>1.5217391304347827</v>
      </c>
      <c r="O63" s="64">
        <v>-0.2592592592592593</v>
      </c>
      <c r="P63" s="278"/>
      <c r="Q63" s="75">
        <v>-0.80487804878048785</v>
      </c>
      <c r="R63" s="82">
        <v>0.22549019607843146</v>
      </c>
      <c r="S63" s="64">
        <v>-0.84210526315789469</v>
      </c>
      <c r="T63" s="64">
        <v>-0.86206896551724133</v>
      </c>
      <c r="U63" s="73" t="s">
        <v>33</v>
      </c>
      <c r="V63" s="307" t="s">
        <v>33</v>
      </c>
      <c r="W63" s="75">
        <v>1.25</v>
      </c>
      <c r="X63" s="82">
        <v>-0.96799999999999997</v>
      </c>
      <c r="Y63" s="73" t="s">
        <v>33</v>
      </c>
      <c r="Z63" s="73" t="s">
        <v>33</v>
      </c>
      <c r="AA63" s="344"/>
      <c r="AB63" s="64">
        <v>0.15999999999999992</v>
      </c>
      <c r="AC63" s="278">
        <v>2.5</v>
      </c>
      <c r="AD63" s="75">
        <v>0.11111111111111116</v>
      </c>
      <c r="AE63" s="82" t="s">
        <v>33</v>
      </c>
      <c r="AF63" s="64">
        <v>1</v>
      </c>
      <c r="AG63" s="73" t="s">
        <v>33</v>
      </c>
      <c r="AH63" s="344">
        <v>-0.30000000000000004</v>
      </c>
      <c r="AI63" s="73" t="s">
        <v>33</v>
      </c>
      <c r="AJ63" s="278">
        <v>-1.4489795918367347</v>
      </c>
      <c r="AK63" s="73" t="s">
        <v>33</v>
      </c>
      <c r="AL63" s="82" t="s">
        <v>33</v>
      </c>
    </row>
    <row r="64" spans="1:38">
      <c r="A64" s="296" t="s">
        <v>19</v>
      </c>
      <c r="B64" s="295"/>
      <c r="C64" s="300"/>
      <c r="D64" s="300"/>
      <c r="E64" s="300"/>
      <c r="F64" s="300"/>
      <c r="G64" s="295"/>
      <c r="H64" s="300"/>
      <c r="I64" s="300"/>
      <c r="J64" s="300"/>
      <c r="K64" s="300"/>
      <c r="L64" s="295"/>
      <c r="M64" s="300"/>
      <c r="N64" s="300"/>
      <c r="O64" s="300"/>
      <c r="P64" s="300"/>
      <c r="Q64" s="300"/>
      <c r="R64" s="295"/>
      <c r="S64" s="300"/>
      <c r="T64" s="300"/>
      <c r="U64" s="300"/>
      <c r="V64" s="300"/>
      <c r="W64" s="300"/>
      <c r="X64" s="295"/>
      <c r="Y64" s="300"/>
      <c r="Z64" s="300"/>
      <c r="AA64" s="300"/>
      <c r="AB64" s="300"/>
      <c r="AC64" s="300"/>
      <c r="AD64" s="300"/>
      <c r="AE64" s="295"/>
      <c r="AF64" s="300"/>
      <c r="AG64" s="300"/>
      <c r="AH64" s="300"/>
      <c r="AI64" s="300"/>
      <c r="AJ64" s="300"/>
      <c r="AK64" s="300"/>
      <c r="AL64" s="295"/>
    </row>
    <row r="65" spans="1:38">
      <c r="A65" s="60" t="s">
        <v>30</v>
      </c>
      <c r="B65" s="167">
        <f t="shared" ref="B65:H65" si="2">B36/B9</f>
        <v>3.8968481375358167E-2</v>
      </c>
      <c r="C65" s="168">
        <f t="shared" si="2"/>
        <v>4.4811320754716978E-2</v>
      </c>
      <c r="D65" s="168">
        <f t="shared" si="2"/>
        <v>-0.36298076923076922</v>
      </c>
      <c r="E65" s="168">
        <f t="shared" si="2"/>
        <v>-0.30295566502463056</v>
      </c>
      <c r="F65" s="168">
        <f t="shared" si="2"/>
        <v>2.7227722772277228E-2</v>
      </c>
      <c r="G65" s="167">
        <v>-0.14787878787878789</v>
      </c>
      <c r="H65" s="168">
        <v>2.6666666666666666E-3</v>
      </c>
      <c r="I65" s="168">
        <v>0</v>
      </c>
      <c r="J65" s="168">
        <v>-5.4495912806539508E-3</v>
      </c>
      <c r="K65" s="168">
        <v>-3.1938202247191012</v>
      </c>
      <c r="L65" s="167">
        <v>-0.77936184657162255</v>
      </c>
      <c r="M65" s="168">
        <v>-0.1457725947521866</v>
      </c>
      <c r="N65" s="168">
        <v>-8.0118694362017809E-2</v>
      </c>
      <c r="O65" s="168">
        <v>4.4910179640718563E-2</v>
      </c>
      <c r="P65" s="308">
        <v>-6.1143984220907298E-2</v>
      </c>
      <c r="Q65" s="168">
        <v>-2.1148036253776436E-2</v>
      </c>
      <c r="R65" s="167">
        <v>-5.1301115241635685E-2</v>
      </c>
      <c r="S65" s="168">
        <v>4.142011834319527E-2</v>
      </c>
      <c r="T65" s="168">
        <v>5.6426332288401257E-2</v>
      </c>
      <c r="U65" s="168">
        <v>5.1118210862619806E-2</v>
      </c>
      <c r="V65" s="308">
        <v>4.9484536082474224E-2</v>
      </c>
      <c r="W65" s="168">
        <v>-7.5709779179810727E-2</v>
      </c>
      <c r="X65" s="167">
        <v>1.8648018648018648E-2</v>
      </c>
      <c r="Y65" s="168">
        <v>0</v>
      </c>
      <c r="Z65" s="168">
        <v>5.7142857142857141E-2</v>
      </c>
      <c r="AA65" s="347">
        <v>2.8571428571428571E-2</v>
      </c>
      <c r="AB65" s="168">
        <v>9.1194968553459113E-2</v>
      </c>
      <c r="AC65" s="308">
        <v>4.9578059071729956E-2</v>
      </c>
      <c r="AD65" s="168">
        <v>-5.2795031055900624E-2</v>
      </c>
      <c r="AE65" s="167">
        <v>2.3622047244094488E-2</v>
      </c>
      <c r="AF65" s="168">
        <v>3.1645569620253167E-2</v>
      </c>
      <c r="AG65" s="168">
        <v>6.3291139240506328E-3</v>
      </c>
      <c r="AH65" s="347">
        <v>1.8987341772151899E-2</v>
      </c>
      <c r="AI65" s="168">
        <v>0</v>
      </c>
      <c r="AJ65" s="308">
        <v>1.2671594508975714E-2</v>
      </c>
      <c r="AK65" s="168">
        <v>3.0303030303030303E-3</v>
      </c>
      <c r="AL65" s="167">
        <v>1.0180109631949883E-2</v>
      </c>
    </row>
    <row r="66" spans="1:38">
      <c r="A66" s="60" t="s">
        <v>10</v>
      </c>
      <c r="B66" s="48">
        <f t="shared" ref="B66:AL66" si="3">B42/B9</f>
        <v>0.3209169054441261</v>
      </c>
      <c r="C66" s="68">
        <f t="shared" si="3"/>
        <v>0.28773584905660377</v>
      </c>
      <c r="D66" s="68">
        <f t="shared" si="3"/>
        <v>0.28846153846153844</v>
      </c>
      <c r="E66" s="68">
        <f t="shared" si="3"/>
        <v>0.26354679802955666</v>
      </c>
      <c r="F66" s="68">
        <f t="shared" si="3"/>
        <v>0.24504950495049505</v>
      </c>
      <c r="G66" s="48">
        <v>0.27151515151515154</v>
      </c>
      <c r="H66" s="68">
        <v>0.20799999999999999</v>
      </c>
      <c r="I66" s="68">
        <v>0.16533333333333333</v>
      </c>
      <c r="J66" s="68">
        <v>0.22343324250681199</v>
      </c>
      <c r="K66" s="168">
        <v>-2.9634831460674156</v>
      </c>
      <c r="L66" s="167">
        <v>-0.56551255940257972</v>
      </c>
      <c r="M66" s="68">
        <v>2.9154518950437316E-2</v>
      </c>
      <c r="N66" s="68">
        <v>0.13056379821958458</v>
      </c>
      <c r="O66" s="68">
        <v>0.20958083832335328</v>
      </c>
      <c r="P66" s="285">
        <v>0.1222879684418146</v>
      </c>
      <c r="Q66" s="168">
        <v>0.12084592145015106</v>
      </c>
      <c r="R66" s="167">
        <v>0.12193308550185873</v>
      </c>
      <c r="S66" s="68">
        <v>0.15680473372781065</v>
      </c>
      <c r="T66" s="68">
        <v>0.22884012539184953</v>
      </c>
      <c r="U66" s="68">
        <v>0.21725239616613418</v>
      </c>
      <c r="V66" s="285">
        <v>0.2</v>
      </c>
      <c r="W66" s="168">
        <v>0.15141955835962145</v>
      </c>
      <c r="X66" s="167">
        <v>0.18803418803418803</v>
      </c>
      <c r="Y66" s="68">
        <v>0.17460317460317459</v>
      </c>
      <c r="Z66" s="68">
        <v>0.21269841269841269</v>
      </c>
      <c r="AA66" s="348">
        <v>0.19365079365079366</v>
      </c>
      <c r="AB66" s="68">
        <v>0.23584905660377359</v>
      </c>
      <c r="AC66" s="285">
        <v>0.20780590717299577</v>
      </c>
      <c r="AD66" s="168">
        <v>0.11801242236024845</v>
      </c>
      <c r="AE66" s="167">
        <v>0.18503937007874016</v>
      </c>
      <c r="AF66" s="68">
        <v>0.189873417721519</v>
      </c>
      <c r="AG66" s="68">
        <v>0.13924050632911392</v>
      </c>
      <c r="AH66" s="348">
        <v>0.16455696202531644</v>
      </c>
      <c r="AI66" s="68">
        <v>0.14603174603174604</v>
      </c>
      <c r="AJ66" s="285">
        <v>0.1583949313621964</v>
      </c>
      <c r="AK66" s="168">
        <v>0.17272727272727273</v>
      </c>
      <c r="AL66" s="167">
        <v>0.16209866875489429</v>
      </c>
    </row>
    <row r="67" spans="1:38">
      <c r="A67" s="60" t="s">
        <v>18</v>
      </c>
      <c r="B67" s="48">
        <f t="shared" ref="B67:AL67" si="4">B53/B9</f>
        <v>0.11977077363896849</v>
      </c>
      <c r="C67" s="68">
        <f t="shared" si="4"/>
        <v>0.14150943396226415</v>
      </c>
      <c r="D67" s="68">
        <f t="shared" si="4"/>
        <v>0.12740384615384615</v>
      </c>
      <c r="E67" s="68">
        <f t="shared" si="4"/>
        <v>0.16995073891625614</v>
      </c>
      <c r="F67" s="168">
        <f t="shared" si="4"/>
        <v>0.13118811881188119</v>
      </c>
      <c r="G67" s="48">
        <v>0.14242424242424243</v>
      </c>
      <c r="H67" s="68">
        <v>0.16533333333333333</v>
      </c>
      <c r="I67" s="68">
        <v>0.2</v>
      </c>
      <c r="J67" s="68">
        <v>0.21525885558583105</v>
      </c>
      <c r="K67" s="168">
        <v>0.2303370786516854</v>
      </c>
      <c r="L67" s="48">
        <v>0.2023082145281738</v>
      </c>
      <c r="M67" s="68">
        <v>0.18658892128279883</v>
      </c>
      <c r="N67" s="68">
        <v>0.21958456973293769</v>
      </c>
      <c r="O67" s="68">
        <v>0.20658682634730538</v>
      </c>
      <c r="P67" s="285">
        <v>0.20414201183431951</v>
      </c>
      <c r="Q67" s="168">
        <v>9.6676737160120846E-2</v>
      </c>
      <c r="R67" s="48">
        <v>0.17769516728624535</v>
      </c>
      <c r="S67" s="68">
        <v>0.10946745562130178</v>
      </c>
      <c r="T67" s="68">
        <v>0.12852664576802508</v>
      </c>
      <c r="U67" s="68">
        <v>0.12140575079872204</v>
      </c>
      <c r="V67" s="285">
        <v>0.11958762886597939</v>
      </c>
      <c r="W67" s="168">
        <v>8.2018927444794956E-2</v>
      </c>
      <c r="X67" s="48">
        <v>0.11033411033411034</v>
      </c>
      <c r="Y67" s="68">
        <v>0.13650793650793649</v>
      </c>
      <c r="Z67" s="68">
        <v>0.13650793650793649</v>
      </c>
      <c r="AA67" s="348">
        <v>0.13650793650793649</v>
      </c>
      <c r="AB67" s="68">
        <v>0.12264150943396226</v>
      </c>
      <c r="AC67" s="285">
        <v>0.13185654008438819</v>
      </c>
      <c r="AD67" s="168">
        <v>0.17080745341614906</v>
      </c>
      <c r="AE67" s="48">
        <v>0.14173228346456693</v>
      </c>
      <c r="AF67" s="68">
        <v>0.14873417721518986</v>
      </c>
      <c r="AG67" s="68">
        <v>0.1550632911392405</v>
      </c>
      <c r="AH67" s="348">
        <v>0.15189873417721519</v>
      </c>
      <c r="AI67" s="68">
        <v>0.12698412698412698</v>
      </c>
      <c r="AJ67" s="285">
        <v>0.14361140443505807</v>
      </c>
      <c r="AK67" s="168">
        <v>0.13333333333333333</v>
      </c>
      <c r="AL67" s="48">
        <v>0.14095536413469067</v>
      </c>
    </row>
    <row r="68" spans="1:38" hidden="1">
      <c r="A68" s="60" t="s">
        <v>109</v>
      </c>
      <c r="B68" s="55"/>
      <c r="C68" s="66"/>
      <c r="D68" s="66"/>
      <c r="E68" s="66"/>
      <c r="F68" s="66"/>
      <c r="G68" s="55"/>
      <c r="H68" s="66"/>
      <c r="I68" s="66"/>
      <c r="J68" s="66"/>
      <c r="K68" s="66"/>
      <c r="L68" s="55"/>
      <c r="M68" s="66"/>
      <c r="N68" s="66"/>
      <c r="O68" s="66"/>
      <c r="P68" s="66"/>
      <c r="Q68" s="66"/>
      <c r="R68" s="55"/>
      <c r="S68" s="66"/>
      <c r="T68" s="66"/>
      <c r="U68" s="66"/>
      <c r="V68" s="66"/>
      <c r="W68" s="66"/>
      <c r="X68" s="55"/>
      <c r="Y68" s="66"/>
      <c r="Z68" s="66"/>
      <c r="AB68" s="66"/>
      <c r="AC68" s="66"/>
      <c r="AD68" s="66"/>
      <c r="AE68" s="55"/>
      <c r="AF68" s="66"/>
      <c r="AG68" s="66"/>
      <c r="AI68" s="66"/>
      <c r="AJ68" s="66"/>
      <c r="AK68" s="66"/>
      <c r="AL68" s="55"/>
    </row>
    <row r="69" spans="1:38" ht="3.75" customHeight="1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</row>
    <row r="70" spans="1:38" ht="21">
      <c r="A70" s="33" t="s">
        <v>213</v>
      </c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</row>
    <row r="71" spans="1:38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</row>
    <row r="72" spans="1:38">
      <c r="A72" s="295" t="s">
        <v>54</v>
      </c>
      <c r="B72" s="300"/>
      <c r="C72" s="300"/>
      <c r="D72" s="300"/>
      <c r="E72" s="300"/>
      <c r="F72" s="300"/>
      <c r="G72" s="300"/>
      <c r="H72" s="300"/>
      <c r="I72" s="300"/>
      <c r="J72" s="300"/>
      <c r="K72" s="300"/>
      <c r="L72" s="300"/>
      <c r="M72" s="300"/>
      <c r="N72" s="300"/>
      <c r="O72" s="300"/>
      <c r="P72" s="300"/>
      <c r="Q72" s="300"/>
      <c r="R72" s="300"/>
      <c r="S72" s="300"/>
      <c r="T72" s="300"/>
      <c r="U72" s="300"/>
      <c r="V72" s="300"/>
      <c r="W72" s="300"/>
      <c r="X72" s="300"/>
      <c r="Y72" s="300"/>
      <c r="Z72" s="300"/>
      <c r="AA72" s="300"/>
      <c r="AB72" s="300"/>
      <c r="AC72" s="300"/>
      <c r="AD72" s="300"/>
      <c r="AE72" s="300"/>
      <c r="AF72" s="300"/>
      <c r="AG72" s="300"/>
      <c r="AH72" s="300"/>
      <c r="AI72" s="300"/>
      <c r="AJ72" s="300"/>
      <c r="AK72" s="300"/>
      <c r="AL72" s="300"/>
    </row>
    <row r="73" spans="1:38">
      <c r="A73" s="60" t="s">
        <v>16</v>
      </c>
      <c r="B73" s="82" t="s">
        <v>34</v>
      </c>
      <c r="C73" s="73" t="s">
        <v>34</v>
      </c>
      <c r="D73" s="73" t="s">
        <v>34</v>
      </c>
      <c r="E73" s="73" t="s">
        <v>34</v>
      </c>
      <c r="F73" s="73" t="s">
        <v>34</v>
      </c>
      <c r="G73" s="157">
        <v>1650</v>
      </c>
      <c r="H73" s="61">
        <v>375</v>
      </c>
      <c r="I73" s="61">
        <v>375</v>
      </c>
      <c r="J73" s="61">
        <v>367</v>
      </c>
      <c r="K73" s="61">
        <v>356</v>
      </c>
      <c r="L73" s="157">
        <v>1473</v>
      </c>
      <c r="M73" s="61">
        <v>343</v>
      </c>
      <c r="N73" s="61">
        <v>337</v>
      </c>
      <c r="O73" s="61">
        <v>334</v>
      </c>
      <c r="P73" s="279">
        <v>1014</v>
      </c>
      <c r="Q73" s="61">
        <v>331</v>
      </c>
      <c r="R73" s="157">
        <v>1345</v>
      </c>
      <c r="S73" s="61">
        <v>338</v>
      </c>
      <c r="T73" s="61">
        <v>319</v>
      </c>
      <c r="U73" s="61">
        <v>313</v>
      </c>
      <c r="V73" s="279">
        <v>970</v>
      </c>
      <c r="W73" s="61">
        <v>317</v>
      </c>
      <c r="X73" s="157">
        <v>1287</v>
      </c>
      <c r="Y73" s="61">
        <v>315</v>
      </c>
      <c r="Z73" s="61">
        <v>315</v>
      </c>
      <c r="AA73" s="342">
        <v>630</v>
      </c>
      <c r="AB73" s="61">
        <v>318</v>
      </c>
      <c r="AC73" s="279">
        <v>948</v>
      </c>
      <c r="AD73" s="61">
        <v>322</v>
      </c>
      <c r="AE73" s="157">
        <v>1270</v>
      </c>
      <c r="AF73" s="61">
        <v>316</v>
      </c>
      <c r="AG73" s="61">
        <v>316</v>
      </c>
      <c r="AH73" s="342">
        <v>632</v>
      </c>
      <c r="AI73" s="61">
        <v>315</v>
      </c>
      <c r="AJ73" s="279">
        <v>947</v>
      </c>
      <c r="AK73" s="61">
        <v>330</v>
      </c>
      <c r="AL73" s="157">
        <v>1277</v>
      </c>
    </row>
    <row r="74" spans="1:38">
      <c r="A74" s="62" t="s">
        <v>7</v>
      </c>
      <c r="B74" s="23"/>
      <c r="C74" s="3"/>
      <c r="D74" s="3"/>
      <c r="E74" s="3"/>
      <c r="F74" s="3"/>
      <c r="G74" s="23"/>
      <c r="H74" s="3"/>
      <c r="I74" s="63">
        <v>0</v>
      </c>
      <c r="J74" s="63">
        <v>-2.1333333333333315E-2</v>
      </c>
      <c r="K74" s="63">
        <v>-2.9972752043596729E-2</v>
      </c>
      <c r="L74" s="23"/>
      <c r="M74" s="63"/>
      <c r="N74" s="63">
        <v>-1.7492711370262426E-2</v>
      </c>
      <c r="O74" s="63">
        <v>-8.9020771513352859E-3</v>
      </c>
      <c r="P74" s="277"/>
      <c r="Q74" s="63">
        <v>-8.9820359281437279E-3</v>
      </c>
      <c r="R74" s="23"/>
      <c r="S74" s="63">
        <v>2.114803625377637E-2</v>
      </c>
      <c r="T74" s="63">
        <v>-5.6213017751479244E-2</v>
      </c>
      <c r="U74" s="63">
        <v>-1.8808777429467072E-2</v>
      </c>
      <c r="V74" s="277"/>
      <c r="W74" s="63">
        <v>1.2779552715654896E-2</v>
      </c>
      <c r="X74" s="23"/>
      <c r="Y74" s="63">
        <v>-6.3091482649841879E-3</v>
      </c>
      <c r="Z74" s="63">
        <v>0</v>
      </c>
      <c r="AA74" s="343"/>
      <c r="AB74" s="63">
        <v>9.52380952380949E-3</v>
      </c>
      <c r="AC74" s="277"/>
      <c r="AD74" s="63">
        <v>1.2578616352201255E-2</v>
      </c>
      <c r="AE74" s="23"/>
      <c r="AF74" s="63">
        <v>-1.8633540372670843E-2</v>
      </c>
      <c r="AG74" s="63">
        <v>0</v>
      </c>
      <c r="AH74" s="343"/>
      <c r="AI74" s="63">
        <v>-3.1645569620253333E-3</v>
      </c>
      <c r="AJ74" s="277"/>
      <c r="AK74" s="63">
        <v>4.7619047619047672E-2</v>
      </c>
      <c r="AL74" s="23"/>
    </row>
    <row r="75" spans="1:38">
      <c r="A75" s="62" t="s">
        <v>8</v>
      </c>
      <c r="B75" s="23"/>
      <c r="C75" s="3"/>
      <c r="D75" s="3"/>
      <c r="E75" s="3"/>
      <c r="F75" s="3"/>
      <c r="G75" s="23"/>
      <c r="H75" s="3"/>
      <c r="I75" s="3"/>
      <c r="J75" s="3"/>
      <c r="K75" s="3"/>
      <c r="L75" s="23">
        <v>-0.1072727272727273</v>
      </c>
      <c r="M75" s="64">
        <v>-8.5333333333333372E-2</v>
      </c>
      <c r="N75" s="64">
        <v>-0.10133333333333339</v>
      </c>
      <c r="O75" s="64">
        <v>-8.9918256130790186E-2</v>
      </c>
      <c r="P75" s="278"/>
      <c r="Q75" s="64">
        <v>-7.02247191011236E-2</v>
      </c>
      <c r="R75" s="23">
        <v>-8.6897488119484056E-2</v>
      </c>
      <c r="S75" s="64">
        <v>-1.4577259475218707E-2</v>
      </c>
      <c r="T75" s="64">
        <v>-5.3412462908011826E-2</v>
      </c>
      <c r="U75" s="64">
        <v>-6.2874251497005984E-2</v>
      </c>
      <c r="V75" s="278">
        <v>-4.3392504930966469E-2</v>
      </c>
      <c r="W75" s="64">
        <v>-4.2296072507552851E-2</v>
      </c>
      <c r="X75" s="23">
        <v>-4.3122676579925634E-2</v>
      </c>
      <c r="Y75" s="64">
        <v>-6.8047337278106523E-2</v>
      </c>
      <c r="Z75" s="64">
        <v>-1.2539184952978011E-2</v>
      </c>
      <c r="AA75" s="344"/>
      <c r="AB75" s="64">
        <v>1.5974440894568787E-2</v>
      </c>
      <c r="AC75" s="278">
        <v>-2.2680412371134051E-2</v>
      </c>
      <c r="AD75" s="64">
        <v>1.577287066246047E-2</v>
      </c>
      <c r="AE75" s="23">
        <v>-1.3209013209013243E-2</v>
      </c>
      <c r="AF75" s="64">
        <v>3.1746031746031633E-3</v>
      </c>
      <c r="AG75" s="64">
        <v>3.1746031746031633E-3</v>
      </c>
      <c r="AH75" s="344">
        <v>3.1746031746031633E-3</v>
      </c>
      <c r="AI75" s="64">
        <v>-9.4339622641509413E-3</v>
      </c>
      <c r="AJ75" s="278">
        <v>-1.0548523206751481E-3</v>
      </c>
      <c r="AK75" s="64">
        <v>2.4844720496894457E-2</v>
      </c>
      <c r="AL75" s="23">
        <v>5.5118110236220819E-3</v>
      </c>
    </row>
    <row r="76" spans="1:38" ht="3.75" customHeight="1">
      <c r="A76" s="295"/>
      <c r="B76" s="283"/>
      <c r="C76" s="283"/>
      <c r="D76" s="283"/>
      <c r="E76" s="283"/>
      <c r="F76" s="289"/>
      <c r="G76" s="283"/>
      <c r="H76" s="283"/>
      <c r="I76" s="283"/>
      <c r="J76" s="283"/>
      <c r="K76" s="289"/>
      <c r="L76" s="283"/>
      <c r="M76" s="283"/>
      <c r="N76" s="283"/>
      <c r="O76" s="283"/>
      <c r="P76" s="283"/>
      <c r="Q76" s="289"/>
      <c r="R76" s="283"/>
      <c r="S76" s="283"/>
      <c r="T76" s="283"/>
      <c r="U76" s="283"/>
      <c r="V76" s="283"/>
      <c r="W76" s="289"/>
      <c r="X76" s="283"/>
      <c r="Y76" s="283"/>
      <c r="Z76" s="283"/>
      <c r="AA76" s="345"/>
      <c r="AB76" s="283"/>
      <c r="AC76" s="283"/>
      <c r="AD76" s="289"/>
      <c r="AE76" s="283"/>
      <c r="AF76" s="283"/>
      <c r="AG76" s="283"/>
      <c r="AH76" s="345"/>
      <c r="AI76" s="283"/>
      <c r="AJ76" s="283"/>
      <c r="AK76" s="289"/>
      <c r="AL76" s="283"/>
    </row>
    <row r="77" spans="1:38">
      <c r="A77" s="60" t="s">
        <v>215</v>
      </c>
      <c r="B77" s="82" t="s">
        <v>34</v>
      </c>
      <c r="C77" s="73" t="s">
        <v>34</v>
      </c>
      <c r="D77" s="73" t="s">
        <v>34</v>
      </c>
      <c r="E77" s="73" t="s">
        <v>34</v>
      </c>
      <c r="F77" s="73" t="s">
        <v>34</v>
      </c>
      <c r="G77" s="157">
        <v>285</v>
      </c>
      <c r="H77" s="61">
        <v>79</v>
      </c>
      <c r="I77" s="61">
        <v>79</v>
      </c>
      <c r="J77" s="61">
        <v>81</v>
      </c>
      <c r="K77" s="61">
        <v>84</v>
      </c>
      <c r="L77" s="157">
        <v>323</v>
      </c>
      <c r="M77" s="61">
        <v>78</v>
      </c>
      <c r="N77" s="61">
        <v>81</v>
      </c>
      <c r="O77" s="61">
        <v>93</v>
      </c>
      <c r="P77" s="279">
        <v>252</v>
      </c>
      <c r="Q77" s="61">
        <v>82</v>
      </c>
      <c r="R77" s="157">
        <v>334</v>
      </c>
      <c r="S77" s="61">
        <v>76</v>
      </c>
      <c r="T77" s="61">
        <v>78</v>
      </c>
      <c r="U77" s="61">
        <v>76</v>
      </c>
      <c r="V77" s="279">
        <v>230</v>
      </c>
      <c r="W77" s="61">
        <v>80</v>
      </c>
      <c r="X77" s="157">
        <v>310</v>
      </c>
      <c r="Y77" s="61">
        <v>75</v>
      </c>
      <c r="Z77" s="61">
        <v>75</v>
      </c>
      <c r="AA77" s="342">
        <v>150</v>
      </c>
      <c r="AB77" s="61">
        <v>77</v>
      </c>
      <c r="AC77" s="279">
        <v>227</v>
      </c>
      <c r="AD77" s="61">
        <v>65</v>
      </c>
      <c r="AE77" s="157">
        <v>292</v>
      </c>
      <c r="AF77" s="61">
        <v>66</v>
      </c>
      <c r="AG77" s="61">
        <v>68</v>
      </c>
      <c r="AH77" s="342">
        <v>134</v>
      </c>
      <c r="AI77" s="61">
        <v>69</v>
      </c>
      <c r="AJ77" s="279">
        <v>203</v>
      </c>
      <c r="AK77" s="61">
        <v>71</v>
      </c>
      <c r="AL77" s="157">
        <v>274</v>
      </c>
    </row>
    <row r="78" spans="1:38">
      <c r="A78" s="72" t="s">
        <v>7</v>
      </c>
      <c r="B78" s="23"/>
      <c r="C78" s="3"/>
      <c r="D78" s="3"/>
      <c r="E78" s="3"/>
      <c r="F78" s="3"/>
      <c r="G78" s="157"/>
      <c r="H78" s="3"/>
      <c r="I78" s="63">
        <v>0</v>
      </c>
      <c r="J78" s="63">
        <v>2.5316455696202445E-2</v>
      </c>
      <c r="K78" s="63">
        <v>3.7037037037036979E-2</v>
      </c>
      <c r="L78" s="23"/>
      <c r="M78" s="63"/>
      <c r="N78" s="63">
        <v>3.8461538461538547E-2</v>
      </c>
      <c r="O78" s="63">
        <v>0.14814814814814814</v>
      </c>
      <c r="P78" s="277"/>
      <c r="Q78" s="63">
        <v>-0.11827956989247312</v>
      </c>
      <c r="R78" s="23"/>
      <c r="S78" s="63">
        <v>-7.3170731707317027E-2</v>
      </c>
      <c r="T78" s="63">
        <v>2.6315789473684292E-2</v>
      </c>
      <c r="U78" s="63">
        <v>-2.5641025641025661E-2</v>
      </c>
      <c r="V78" s="277"/>
      <c r="W78" s="63">
        <v>5.2631578947368363E-2</v>
      </c>
      <c r="X78" s="23"/>
      <c r="Y78" s="63">
        <v>-6.25E-2</v>
      </c>
      <c r="Z78" s="63">
        <v>0</v>
      </c>
      <c r="AA78" s="342"/>
      <c r="AB78" s="63">
        <v>2.6666666666666616E-2</v>
      </c>
      <c r="AC78" s="277"/>
      <c r="AD78" s="63">
        <v>-0.1558441558441559</v>
      </c>
      <c r="AE78" s="23"/>
      <c r="AF78" s="63">
        <v>1.538461538461533E-2</v>
      </c>
      <c r="AG78" s="63">
        <v>3.0303030303030276E-2</v>
      </c>
      <c r="AH78" s="342"/>
      <c r="AI78" s="63">
        <v>1.4705882352941124E-2</v>
      </c>
      <c r="AJ78" s="277"/>
      <c r="AK78" s="63">
        <v>2.8985507246376718E-2</v>
      </c>
      <c r="AL78" s="23"/>
    </row>
    <row r="79" spans="1:38">
      <c r="A79" s="72" t="s">
        <v>8</v>
      </c>
      <c r="B79" s="23"/>
      <c r="C79" s="3"/>
      <c r="D79" s="3"/>
      <c r="E79" s="3"/>
      <c r="F79" s="3"/>
      <c r="G79" s="157"/>
      <c r="H79" s="3"/>
      <c r="I79" s="3"/>
      <c r="J79" s="3"/>
      <c r="K79" s="3"/>
      <c r="L79" s="23">
        <v>0.1333333333333333</v>
      </c>
      <c r="M79" s="64">
        <v>-1.2658227848101222E-2</v>
      </c>
      <c r="N79" s="64">
        <v>2.5316455696202445E-2</v>
      </c>
      <c r="O79" s="64">
        <v>0.14814814814814814</v>
      </c>
      <c r="P79" s="278"/>
      <c r="Q79" s="64">
        <v>-2.3809523809523836E-2</v>
      </c>
      <c r="R79" s="23">
        <v>3.4055727554179516E-2</v>
      </c>
      <c r="S79" s="64">
        <v>-2.5641025641025661E-2</v>
      </c>
      <c r="T79" s="64">
        <v>-3.703703703703709E-2</v>
      </c>
      <c r="U79" s="64">
        <v>-0.18279569892473113</v>
      </c>
      <c r="V79" s="278">
        <v>-8.7301587301587324E-2</v>
      </c>
      <c r="W79" s="64">
        <v>-2.4390243902439046E-2</v>
      </c>
      <c r="X79" s="23">
        <v>-7.1856287425149712E-2</v>
      </c>
      <c r="Y79" s="64">
        <v>-1.3157894736842146E-2</v>
      </c>
      <c r="Z79" s="64">
        <v>-3.8461538461538436E-2</v>
      </c>
      <c r="AA79" s="344"/>
      <c r="AB79" s="64">
        <v>1.3157894736842035E-2</v>
      </c>
      <c r="AC79" s="278">
        <v>-1.3043478260869601E-2</v>
      </c>
      <c r="AD79" s="64">
        <v>-0.1875</v>
      </c>
      <c r="AE79" s="23">
        <v>-5.8064516129032295E-2</v>
      </c>
      <c r="AF79" s="64">
        <v>-0.12</v>
      </c>
      <c r="AG79" s="64">
        <v>-9.3333333333333379E-2</v>
      </c>
      <c r="AH79" s="344">
        <v>-0.10666666666666669</v>
      </c>
      <c r="AI79" s="64">
        <v>-0.10389610389610393</v>
      </c>
      <c r="AJ79" s="278">
        <v>-0.10572687224669608</v>
      </c>
      <c r="AK79" s="64">
        <v>9.2307692307692202E-2</v>
      </c>
      <c r="AL79" s="23">
        <v>-6.164383561643838E-2</v>
      </c>
    </row>
    <row r="80" spans="1:38">
      <c r="A80" s="60" t="s">
        <v>67</v>
      </c>
      <c r="B80" s="82" t="s">
        <v>34</v>
      </c>
      <c r="C80" s="73" t="s">
        <v>34</v>
      </c>
      <c r="D80" s="73" t="s">
        <v>34</v>
      </c>
      <c r="E80" s="73" t="s">
        <v>34</v>
      </c>
      <c r="F80" s="73" t="s">
        <v>34</v>
      </c>
      <c r="G80" s="157">
        <v>245</v>
      </c>
      <c r="H80" s="61">
        <v>58</v>
      </c>
      <c r="I80" s="61">
        <v>60</v>
      </c>
      <c r="J80" s="61">
        <v>56</v>
      </c>
      <c r="K80" s="61">
        <v>59</v>
      </c>
      <c r="L80" s="157">
        <v>233</v>
      </c>
      <c r="M80" s="61">
        <v>55</v>
      </c>
      <c r="N80" s="61">
        <v>51</v>
      </c>
      <c r="O80" s="61">
        <v>50</v>
      </c>
      <c r="P80" s="279">
        <v>156</v>
      </c>
      <c r="Q80" s="61">
        <v>53</v>
      </c>
      <c r="R80" s="157">
        <v>209</v>
      </c>
      <c r="S80" s="61">
        <v>51</v>
      </c>
      <c r="T80" s="61">
        <v>47</v>
      </c>
      <c r="U80" s="61">
        <v>48</v>
      </c>
      <c r="V80" s="279">
        <v>146</v>
      </c>
      <c r="W80" s="61">
        <v>49</v>
      </c>
      <c r="X80" s="157">
        <v>195</v>
      </c>
      <c r="Y80" s="61">
        <v>47</v>
      </c>
      <c r="Z80" s="61">
        <v>44</v>
      </c>
      <c r="AA80" s="342">
        <v>91</v>
      </c>
      <c r="AB80" s="61">
        <v>43</v>
      </c>
      <c r="AC80" s="279">
        <v>134</v>
      </c>
      <c r="AD80" s="61">
        <v>48</v>
      </c>
      <c r="AE80" s="157">
        <v>182</v>
      </c>
      <c r="AF80" s="61">
        <v>49</v>
      </c>
      <c r="AG80" s="61">
        <v>45</v>
      </c>
      <c r="AH80" s="342">
        <v>94</v>
      </c>
      <c r="AI80" s="61">
        <v>51</v>
      </c>
      <c r="AJ80" s="279">
        <v>145</v>
      </c>
      <c r="AK80" s="61">
        <v>48</v>
      </c>
      <c r="AL80" s="157">
        <v>193</v>
      </c>
    </row>
    <row r="81" spans="1:38">
      <c r="A81" s="62" t="s">
        <v>7</v>
      </c>
      <c r="B81" s="23"/>
      <c r="C81" s="3"/>
      <c r="D81" s="3"/>
      <c r="E81" s="3"/>
      <c r="F81" s="3"/>
      <c r="G81" s="157"/>
      <c r="H81" s="3"/>
      <c r="I81" s="63">
        <v>3.4482758620689724E-2</v>
      </c>
      <c r="J81" s="63">
        <v>-6.6666666666666652E-2</v>
      </c>
      <c r="K81" s="63">
        <v>5.3571428571428603E-2</v>
      </c>
      <c r="L81" s="23"/>
      <c r="M81" s="63"/>
      <c r="N81" s="63">
        <v>-7.2727272727272751E-2</v>
      </c>
      <c r="O81" s="63">
        <v>-1.9607843137254943E-2</v>
      </c>
      <c r="P81" s="277"/>
      <c r="Q81" s="63">
        <v>6.0000000000000053E-2</v>
      </c>
      <c r="R81" s="23"/>
      <c r="S81" s="63">
        <v>-3.7735849056603765E-2</v>
      </c>
      <c r="T81" s="63">
        <v>-7.8431372549019662E-2</v>
      </c>
      <c r="U81" s="63">
        <v>2.1276595744680771E-2</v>
      </c>
      <c r="V81" s="277"/>
      <c r="W81" s="63">
        <v>2.0833333333333259E-2</v>
      </c>
      <c r="X81" s="23"/>
      <c r="Y81" s="63">
        <v>-4.081632653061229E-2</v>
      </c>
      <c r="Z81" s="63">
        <v>-6.3829787234042534E-2</v>
      </c>
      <c r="AA81" s="343"/>
      <c r="AB81" s="63">
        <v>-2.2727272727272707E-2</v>
      </c>
      <c r="AC81" s="277"/>
      <c r="AD81" s="63">
        <v>0.11627906976744184</v>
      </c>
      <c r="AE81" s="23"/>
      <c r="AF81" s="63">
        <v>2.0833333333333259E-2</v>
      </c>
      <c r="AG81" s="63">
        <v>-8.1632653061224469E-2</v>
      </c>
      <c r="AH81" s="343"/>
      <c r="AI81" s="63">
        <v>0.1333333333333333</v>
      </c>
      <c r="AJ81" s="277"/>
      <c r="AK81" s="63">
        <v>-5.8823529411764719E-2</v>
      </c>
      <c r="AL81" s="23"/>
    </row>
    <row r="82" spans="1:38">
      <c r="A82" s="62" t="s">
        <v>8</v>
      </c>
      <c r="B82" s="23"/>
      <c r="C82" s="3"/>
      <c r="D82" s="3"/>
      <c r="E82" s="3"/>
      <c r="F82" s="3"/>
      <c r="G82" s="157"/>
      <c r="H82" s="3"/>
      <c r="I82" s="3"/>
      <c r="J82" s="3"/>
      <c r="K82" s="3"/>
      <c r="L82" s="23">
        <v>-4.8979591836734726E-2</v>
      </c>
      <c r="M82" s="64">
        <v>-5.1724137931034475E-2</v>
      </c>
      <c r="N82" s="64">
        <v>-0.15000000000000002</v>
      </c>
      <c r="O82" s="64">
        <v>-0.1071428571428571</v>
      </c>
      <c r="P82" s="278"/>
      <c r="Q82" s="64">
        <v>-0.10169491525423724</v>
      </c>
      <c r="R82" s="23">
        <v>-0.10300429184549353</v>
      </c>
      <c r="S82" s="64">
        <v>-7.2727272727272751E-2</v>
      </c>
      <c r="T82" s="64">
        <v>-7.8431372549019662E-2</v>
      </c>
      <c r="U82" s="64">
        <v>-4.0000000000000036E-2</v>
      </c>
      <c r="V82" s="278">
        <v>-6.4102564102564097E-2</v>
      </c>
      <c r="W82" s="64">
        <v>-7.547169811320753E-2</v>
      </c>
      <c r="X82" s="23">
        <v>-6.6985645933014371E-2</v>
      </c>
      <c r="Y82" s="64">
        <v>-7.8431372549019662E-2</v>
      </c>
      <c r="Z82" s="64">
        <v>-6.3829787234042534E-2</v>
      </c>
      <c r="AA82" s="344"/>
      <c r="AB82" s="64">
        <v>-0.10416666666666663</v>
      </c>
      <c r="AC82" s="278">
        <v>-8.2191780821917804E-2</v>
      </c>
      <c r="AD82" s="64">
        <v>-2.0408163265306145E-2</v>
      </c>
      <c r="AE82" s="23">
        <v>-6.6666666666666652E-2</v>
      </c>
      <c r="AF82" s="64">
        <v>4.2553191489361764E-2</v>
      </c>
      <c r="AG82" s="64">
        <v>2.2727272727272707E-2</v>
      </c>
      <c r="AH82" s="344">
        <v>3.2967032967033072E-2</v>
      </c>
      <c r="AI82" s="64">
        <v>0.18604651162790709</v>
      </c>
      <c r="AJ82" s="278">
        <v>8.2089552238805874E-2</v>
      </c>
      <c r="AK82" s="64">
        <v>0</v>
      </c>
      <c r="AL82" s="23">
        <v>6.0439560439560447E-2</v>
      </c>
    </row>
    <row r="83" spans="1:38">
      <c r="A83" s="60" t="s">
        <v>59</v>
      </c>
      <c r="B83" s="82" t="s">
        <v>34</v>
      </c>
      <c r="C83" s="73" t="s">
        <v>34</v>
      </c>
      <c r="D83" s="73" t="s">
        <v>34</v>
      </c>
      <c r="E83" s="73" t="s">
        <v>34</v>
      </c>
      <c r="F83" s="73" t="s">
        <v>34</v>
      </c>
      <c r="G83" s="157">
        <v>957</v>
      </c>
      <c r="H83" s="61">
        <v>237</v>
      </c>
      <c r="I83" s="61">
        <v>246</v>
      </c>
      <c r="J83" s="61">
        <v>229</v>
      </c>
      <c r="K83" s="61">
        <v>244</v>
      </c>
      <c r="L83" s="157">
        <v>956</v>
      </c>
      <c r="M83" s="61">
        <v>226</v>
      </c>
      <c r="N83" s="61">
        <v>222</v>
      </c>
      <c r="O83" s="61">
        <v>219</v>
      </c>
      <c r="P83" s="279">
        <v>667</v>
      </c>
      <c r="Q83" s="61">
        <v>228</v>
      </c>
      <c r="R83" s="157">
        <v>895</v>
      </c>
      <c r="S83" s="61">
        <v>222</v>
      </c>
      <c r="T83" s="61">
        <v>212</v>
      </c>
      <c r="U83" s="61">
        <v>204</v>
      </c>
      <c r="V83" s="279">
        <v>638</v>
      </c>
      <c r="W83" s="61">
        <v>200</v>
      </c>
      <c r="X83" s="157">
        <v>838</v>
      </c>
      <c r="Y83" s="61">
        <v>213</v>
      </c>
      <c r="Z83" s="61">
        <v>199</v>
      </c>
      <c r="AA83" s="342">
        <v>412</v>
      </c>
      <c r="AB83" s="61">
        <v>208</v>
      </c>
      <c r="AC83" s="279">
        <v>620</v>
      </c>
      <c r="AD83" s="61">
        <v>205</v>
      </c>
      <c r="AE83" s="157">
        <v>825</v>
      </c>
      <c r="AF83" s="61">
        <v>208</v>
      </c>
      <c r="AG83" s="61">
        <v>208</v>
      </c>
      <c r="AH83" s="342">
        <v>416</v>
      </c>
      <c r="AI83" s="61">
        <v>217</v>
      </c>
      <c r="AJ83" s="279">
        <v>633</v>
      </c>
      <c r="AK83" s="61">
        <v>222</v>
      </c>
      <c r="AL83" s="157">
        <v>855</v>
      </c>
    </row>
    <row r="84" spans="1:38">
      <c r="A84" s="62" t="s">
        <v>7</v>
      </c>
      <c r="B84" s="23"/>
      <c r="C84" s="3"/>
      <c r="D84" s="3"/>
      <c r="E84" s="3"/>
      <c r="F84" s="3"/>
      <c r="G84" s="224"/>
      <c r="H84" s="3"/>
      <c r="I84" s="63">
        <v>3.7974683544303778E-2</v>
      </c>
      <c r="J84" s="63">
        <v>-6.9105691056910556E-2</v>
      </c>
      <c r="K84" s="63">
        <v>6.5502183406113579E-2</v>
      </c>
      <c r="L84" s="23"/>
      <c r="M84" s="63"/>
      <c r="N84" s="63">
        <v>-1.7699115044247815E-2</v>
      </c>
      <c r="O84" s="63">
        <v>-1.3513513513513487E-2</v>
      </c>
      <c r="P84" s="277"/>
      <c r="Q84" s="63">
        <v>4.1095890410958846E-2</v>
      </c>
      <c r="R84" s="23"/>
      <c r="S84" s="63">
        <v>-2.6315789473684181E-2</v>
      </c>
      <c r="T84" s="63">
        <v>-4.5045045045045029E-2</v>
      </c>
      <c r="U84" s="63">
        <v>-3.7735849056603765E-2</v>
      </c>
      <c r="V84" s="277"/>
      <c r="W84" s="63">
        <v>-1.9607843137254943E-2</v>
      </c>
      <c r="X84" s="23"/>
      <c r="Y84" s="63">
        <v>6.4999999999999947E-2</v>
      </c>
      <c r="Z84" s="63">
        <v>-6.5727699530516381E-2</v>
      </c>
      <c r="AA84" s="342"/>
      <c r="AB84" s="63">
        <v>4.5226130653266416E-2</v>
      </c>
      <c r="AC84" s="277"/>
      <c r="AD84" s="63">
        <v>-1.4423076923076872E-2</v>
      </c>
      <c r="AE84" s="23"/>
      <c r="AF84" s="63">
        <v>1.4634146341463428E-2</v>
      </c>
      <c r="AG84" s="63">
        <v>0</v>
      </c>
      <c r="AH84" s="342"/>
      <c r="AI84" s="63">
        <v>4.3269230769230838E-2</v>
      </c>
      <c r="AJ84" s="277"/>
      <c r="AK84" s="63">
        <v>2.3041474654377891E-2</v>
      </c>
      <c r="AL84" s="23"/>
    </row>
    <row r="85" spans="1:38">
      <c r="A85" s="62" t="s">
        <v>8</v>
      </c>
      <c r="B85" s="23"/>
      <c r="C85" s="3"/>
      <c r="D85" s="3"/>
      <c r="E85" s="3"/>
      <c r="F85" s="3"/>
      <c r="G85" s="157"/>
      <c r="H85" s="3"/>
      <c r="I85" s="3"/>
      <c r="J85" s="3"/>
      <c r="K85" s="3"/>
      <c r="L85" s="23">
        <v>-1.0449320794148065E-3</v>
      </c>
      <c r="M85" s="64">
        <v>-4.641350210970463E-2</v>
      </c>
      <c r="N85" s="64">
        <v>-9.7560975609756073E-2</v>
      </c>
      <c r="O85" s="64">
        <v>-4.3668122270742349E-2</v>
      </c>
      <c r="P85" s="278"/>
      <c r="Q85" s="64">
        <v>-6.557377049180324E-2</v>
      </c>
      <c r="R85" s="23">
        <v>-6.3807531380753124E-2</v>
      </c>
      <c r="S85" s="64">
        <v>-1.7699115044247815E-2</v>
      </c>
      <c r="T85" s="64">
        <v>-4.5045045045045029E-2</v>
      </c>
      <c r="U85" s="64">
        <v>-6.8493150684931559E-2</v>
      </c>
      <c r="V85" s="278">
        <v>-4.3478260869565188E-2</v>
      </c>
      <c r="W85" s="64">
        <v>-0.1228070175438597</v>
      </c>
      <c r="X85" s="23">
        <v>-6.3687150837988815E-2</v>
      </c>
      <c r="Y85" s="64">
        <v>-4.0540540540540571E-2</v>
      </c>
      <c r="Z85" s="64">
        <v>-6.1320754716981174E-2</v>
      </c>
      <c r="AA85" s="344"/>
      <c r="AB85" s="64">
        <v>1.9607843137254832E-2</v>
      </c>
      <c r="AC85" s="278">
        <v>-2.8213166144200663E-2</v>
      </c>
      <c r="AD85" s="64">
        <v>2.4999999999999911E-2</v>
      </c>
      <c r="AE85" s="23">
        <v>-1.5513126491646823E-2</v>
      </c>
      <c r="AF85" s="64">
        <v>-2.3474178403755874E-2</v>
      </c>
      <c r="AG85" s="64">
        <v>4.5226130653266416E-2</v>
      </c>
      <c r="AH85" s="344">
        <v>9.7087378640776656E-3</v>
      </c>
      <c r="AI85" s="64">
        <v>4.3269230769230838E-2</v>
      </c>
      <c r="AJ85" s="278">
        <v>2.0967741935483897E-2</v>
      </c>
      <c r="AK85" s="64">
        <v>8.2926829268292757E-2</v>
      </c>
      <c r="AL85" s="23">
        <v>3.6363636363636376E-2</v>
      </c>
    </row>
    <row r="86" spans="1:38">
      <c r="A86" s="60" t="s">
        <v>424</v>
      </c>
      <c r="B86" s="82" t="s">
        <v>34</v>
      </c>
      <c r="C86" s="73" t="s">
        <v>34</v>
      </c>
      <c r="D86" s="73" t="s">
        <v>34</v>
      </c>
      <c r="E86" s="73" t="s">
        <v>34</v>
      </c>
      <c r="F86" s="73" t="s">
        <v>34</v>
      </c>
      <c r="G86" s="157">
        <v>1487</v>
      </c>
      <c r="H86" s="248">
        <v>374</v>
      </c>
      <c r="I86" s="248">
        <v>385</v>
      </c>
      <c r="J86" s="248">
        <v>366</v>
      </c>
      <c r="K86" s="248">
        <v>387</v>
      </c>
      <c r="L86" s="157">
        <v>1512</v>
      </c>
      <c r="M86" s="248">
        <v>359</v>
      </c>
      <c r="N86" s="248">
        <v>354</v>
      </c>
      <c r="O86" s="248">
        <v>362</v>
      </c>
      <c r="P86" s="279">
        <v>1075</v>
      </c>
      <c r="Q86" s="61">
        <v>363</v>
      </c>
      <c r="R86" s="157">
        <v>1438</v>
      </c>
      <c r="S86" s="248">
        <v>349</v>
      </c>
      <c r="T86" s="248">
        <v>337</v>
      </c>
      <c r="U86" s="248">
        <v>328</v>
      </c>
      <c r="V86" s="279">
        <v>1014</v>
      </c>
      <c r="W86" s="61">
        <v>329</v>
      </c>
      <c r="X86" s="157">
        <v>1343</v>
      </c>
      <c r="Y86" s="248">
        <v>335</v>
      </c>
      <c r="Z86" s="248">
        <v>318</v>
      </c>
      <c r="AA86" s="342">
        <v>653</v>
      </c>
      <c r="AB86" s="61">
        <v>328</v>
      </c>
      <c r="AC86" s="279">
        <v>981</v>
      </c>
      <c r="AD86" s="61">
        <v>318</v>
      </c>
      <c r="AE86" s="157">
        <v>1299</v>
      </c>
      <c r="AF86" s="248">
        <v>323</v>
      </c>
      <c r="AG86" s="248">
        <v>321</v>
      </c>
      <c r="AH86" s="342">
        <v>644</v>
      </c>
      <c r="AI86" s="61">
        <v>337</v>
      </c>
      <c r="AJ86" s="279">
        <v>981</v>
      </c>
      <c r="AK86" s="61">
        <v>341</v>
      </c>
      <c r="AL86" s="157">
        <v>1322</v>
      </c>
    </row>
    <row r="87" spans="1:38">
      <c r="A87" s="62" t="s">
        <v>8</v>
      </c>
      <c r="B87" s="23"/>
      <c r="C87" s="3"/>
      <c r="D87" s="3"/>
      <c r="E87" s="3"/>
      <c r="F87" s="3"/>
      <c r="G87" s="157"/>
      <c r="H87" s="3"/>
      <c r="I87" s="3"/>
      <c r="J87" s="3"/>
      <c r="K87" s="3"/>
      <c r="L87" s="23">
        <v>1.6812373907195699E-2</v>
      </c>
      <c r="M87" s="64">
        <v>-4.0106951871657803E-2</v>
      </c>
      <c r="N87" s="64">
        <v>-8.0519480519480546E-2</v>
      </c>
      <c r="O87" s="64">
        <v>-1.0928961748633892E-2</v>
      </c>
      <c r="P87" s="278"/>
      <c r="Q87" s="64">
        <v>-6.2015503875968991E-2</v>
      </c>
      <c r="R87" s="23">
        <v>-4.8941798941798953E-2</v>
      </c>
      <c r="S87" s="64">
        <v>-2.7855153203342642E-2</v>
      </c>
      <c r="T87" s="64">
        <v>-4.8022598870056443E-2</v>
      </c>
      <c r="U87" s="64">
        <v>-9.392265193370164E-2</v>
      </c>
      <c r="V87" s="278">
        <v>-5.6744186046511658E-2</v>
      </c>
      <c r="W87" s="64">
        <v>-9.3663911845729975E-2</v>
      </c>
      <c r="X87" s="23">
        <v>-6.6063977746870672E-2</v>
      </c>
      <c r="Y87" s="64">
        <v>-4.011461318051579E-2</v>
      </c>
      <c r="Z87" s="64">
        <v>-5.6379821958456922E-2</v>
      </c>
      <c r="AA87" s="344"/>
      <c r="AB87" s="64">
        <v>0</v>
      </c>
      <c r="AC87" s="278">
        <v>-3.2544378698224907E-2</v>
      </c>
      <c r="AD87" s="64">
        <v>-3.3434650455927084E-2</v>
      </c>
      <c r="AE87" s="23">
        <v>-3.2762472077438543E-2</v>
      </c>
      <c r="AF87" s="64">
        <v>-3.5820895522388096E-2</v>
      </c>
      <c r="AG87" s="64">
        <v>9.4339622641510523E-3</v>
      </c>
      <c r="AH87" s="344">
        <v>-1.3782542113323082E-2</v>
      </c>
      <c r="AI87" s="64">
        <v>2.7439024390243816E-2</v>
      </c>
      <c r="AJ87" s="278">
        <v>0</v>
      </c>
      <c r="AK87" s="64">
        <v>7.2327044025157328E-2</v>
      </c>
      <c r="AL87" s="23">
        <v>1.7705927636643581E-2</v>
      </c>
    </row>
    <row r="88" spans="1:38">
      <c r="A88" s="60" t="s">
        <v>199</v>
      </c>
      <c r="B88" s="82" t="s">
        <v>34</v>
      </c>
      <c r="C88" s="73" t="s">
        <v>34</v>
      </c>
      <c r="D88" s="73" t="s">
        <v>34</v>
      </c>
      <c r="E88" s="73" t="s">
        <v>34</v>
      </c>
      <c r="F88" s="73" t="s">
        <v>34</v>
      </c>
      <c r="G88" s="197">
        <v>0</v>
      </c>
      <c r="H88" s="61">
        <v>2</v>
      </c>
      <c r="I88" s="61">
        <v>7</v>
      </c>
      <c r="J88" s="61">
        <v>0</v>
      </c>
      <c r="K88" s="61">
        <v>8</v>
      </c>
      <c r="L88" s="157">
        <v>17</v>
      </c>
      <c r="M88" s="61">
        <v>43</v>
      </c>
      <c r="N88" s="163">
        <v>-9</v>
      </c>
      <c r="O88" s="163">
        <v>1</v>
      </c>
      <c r="P88" s="279">
        <v>35</v>
      </c>
      <c r="Q88" s="61">
        <v>7</v>
      </c>
      <c r="R88" s="157">
        <v>42</v>
      </c>
      <c r="S88" s="61">
        <v>0</v>
      </c>
      <c r="T88" s="163">
        <v>-12</v>
      </c>
      <c r="U88" s="163">
        <v>1</v>
      </c>
      <c r="V88" s="279">
        <v>-11</v>
      </c>
      <c r="W88" s="163">
        <v>-3</v>
      </c>
      <c r="X88" s="157">
        <v>-14</v>
      </c>
      <c r="Y88" s="163">
        <v>-2</v>
      </c>
      <c r="Z88" s="61">
        <v>0</v>
      </c>
      <c r="AA88" s="342">
        <v>-2</v>
      </c>
      <c r="AB88" s="163">
        <v>1</v>
      </c>
      <c r="AC88" s="279">
        <v>-1</v>
      </c>
      <c r="AD88" s="163">
        <v>13</v>
      </c>
      <c r="AE88" s="157">
        <v>12</v>
      </c>
      <c r="AF88" s="61">
        <v>0</v>
      </c>
      <c r="AG88" s="61">
        <v>2</v>
      </c>
      <c r="AH88" s="342">
        <v>2</v>
      </c>
      <c r="AI88" s="61">
        <v>0</v>
      </c>
      <c r="AJ88" s="279">
        <v>2</v>
      </c>
      <c r="AK88" s="163">
        <v>1</v>
      </c>
      <c r="AL88" s="157">
        <v>3</v>
      </c>
    </row>
    <row r="89" spans="1:38" ht="9" customHeight="1">
      <c r="A89" s="62"/>
      <c r="B89" s="23"/>
      <c r="C89" s="3"/>
      <c r="D89" s="3"/>
      <c r="E89" s="3"/>
      <c r="F89" s="3"/>
      <c r="G89" s="157"/>
      <c r="H89" s="3"/>
      <c r="I89" s="3"/>
      <c r="J89" s="3"/>
      <c r="K89" s="3"/>
      <c r="L89" s="82"/>
      <c r="M89" s="64"/>
      <c r="N89" s="3"/>
      <c r="O89" s="75"/>
      <c r="P89" s="278"/>
      <c r="Q89" s="64"/>
      <c r="R89" s="23"/>
      <c r="S89" s="75"/>
      <c r="T89" s="64"/>
      <c r="U89" s="64"/>
      <c r="V89" s="278"/>
      <c r="W89" s="75"/>
      <c r="X89" s="82"/>
      <c r="Y89" s="75"/>
      <c r="Z89" s="75"/>
      <c r="AA89" s="344"/>
      <c r="AB89" s="64"/>
      <c r="AC89" s="278"/>
      <c r="AD89" s="75"/>
      <c r="AE89" s="82"/>
      <c r="AF89" s="75"/>
      <c r="AG89" s="75"/>
      <c r="AH89" s="344"/>
      <c r="AI89" s="75"/>
      <c r="AJ89" s="307"/>
      <c r="AK89" s="75"/>
      <c r="AL89" s="82"/>
    </row>
    <row r="90" spans="1:38" ht="7.5" customHeight="1">
      <c r="A90" s="295"/>
      <c r="B90" s="283"/>
      <c r="C90" s="283"/>
      <c r="D90" s="283"/>
      <c r="E90" s="283"/>
      <c r="F90" s="289"/>
      <c r="G90" s="283"/>
      <c r="H90" s="283"/>
      <c r="I90" s="283"/>
      <c r="J90" s="283"/>
      <c r="K90" s="289"/>
      <c r="L90" s="283"/>
      <c r="M90" s="283"/>
      <c r="N90" s="283"/>
      <c r="O90" s="283"/>
      <c r="P90" s="283"/>
      <c r="Q90" s="289"/>
      <c r="R90" s="283"/>
      <c r="S90" s="283"/>
      <c r="T90" s="283"/>
      <c r="U90" s="283"/>
      <c r="V90" s="283"/>
      <c r="W90" s="289"/>
      <c r="X90" s="283"/>
      <c r="Y90" s="283"/>
      <c r="Z90" s="283"/>
      <c r="AA90" s="283"/>
      <c r="AB90" s="283"/>
      <c r="AC90" s="283"/>
      <c r="AD90" s="289"/>
      <c r="AE90" s="283"/>
      <c r="AF90" s="283"/>
      <c r="AG90" s="283"/>
      <c r="AH90" s="283"/>
      <c r="AI90" s="283"/>
      <c r="AJ90" s="283"/>
      <c r="AK90" s="289"/>
      <c r="AL90" s="283"/>
    </row>
    <row r="91" spans="1:38">
      <c r="A91" s="60" t="s">
        <v>197</v>
      </c>
      <c r="B91" s="82" t="s">
        <v>34</v>
      </c>
      <c r="C91" s="73" t="s">
        <v>34</v>
      </c>
      <c r="D91" s="73" t="s">
        <v>34</v>
      </c>
      <c r="E91" s="73" t="s">
        <v>34</v>
      </c>
      <c r="F91" s="73" t="s">
        <v>34</v>
      </c>
      <c r="G91" s="157">
        <v>163</v>
      </c>
      <c r="H91" s="163">
        <v>-1</v>
      </c>
      <c r="I91" s="163">
        <v>-17</v>
      </c>
      <c r="J91" s="61">
        <v>1</v>
      </c>
      <c r="K91" s="163">
        <v>-39</v>
      </c>
      <c r="L91" s="157">
        <v>-56</v>
      </c>
      <c r="M91" s="163">
        <v>-59</v>
      </c>
      <c r="N91" s="163">
        <v>-8</v>
      </c>
      <c r="O91" s="163">
        <v>-29</v>
      </c>
      <c r="P91" s="279">
        <v>-96</v>
      </c>
      <c r="Q91" s="163">
        <v>-39</v>
      </c>
      <c r="R91" s="157">
        <v>-135</v>
      </c>
      <c r="S91" s="163">
        <v>-11</v>
      </c>
      <c r="T91" s="163">
        <v>-6</v>
      </c>
      <c r="U91" s="163">
        <v>-16</v>
      </c>
      <c r="V91" s="279">
        <v>-33</v>
      </c>
      <c r="W91" s="163">
        <v>-9</v>
      </c>
      <c r="X91" s="157">
        <v>-42</v>
      </c>
      <c r="Y91" s="163">
        <v>-18</v>
      </c>
      <c r="Z91" s="163">
        <v>-3</v>
      </c>
      <c r="AA91" s="346">
        <v>-21</v>
      </c>
      <c r="AB91" s="163">
        <v>-11</v>
      </c>
      <c r="AC91" s="279">
        <v>-32</v>
      </c>
      <c r="AD91" s="163">
        <v>-9</v>
      </c>
      <c r="AE91" s="157">
        <v>-41</v>
      </c>
      <c r="AF91" s="163">
        <v>-7</v>
      </c>
      <c r="AG91" s="163">
        <v>-7</v>
      </c>
      <c r="AH91" s="346">
        <v>-14</v>
      </c>
      <c r="AI91" s="163">
        <v>-22</v>
      </c>
      <c r="AJ91" s="279">
        <v>-36</v>
      </c>
      <c r="AK91" s="163">
        <v>-12</v>
      </c>
      <c r="AL91" s="157">
        <v>-48</v>
      </c>
    </row>
    <row r="92" spans="1:38">
      <c r="A92" s="62" t="s">
        <v>7</v>
      </c>
      <c r="B92" s="23"/>
      <c r="C92" s="3"/>
      <c r="D92" s="3"/>
      <c r="E92" s="3"/>
      <c r="F92" s="3"/>
      <c r="G92" s="157"/>
      <c r="H92" s="3"/>
      <c r="I92" s="63">
        <v>16</v>
      </c>
      <c r="J92" s="75" t="s">
        <v>33</v>
      </c>
      <c r="K92" s="75" t="s">
        <v>33</v>
      </c>
      <c r="L92" s="157"/>
      <c r="M92" s="3"/>
      <c r="N92" s="63">
        <v>-0.86440677966101698</v>
      </c>
      <c r="O92" s="63">
        <v>2.625</v>
      </c>
      <c r="P92" s="277"/>
      <c r="Q92" s="63">
        <v>0.34482758620689657</v>
      </c>
      <c r="R92" s="157"/>
      <c r="S92" s="63">
        <v>-0.71794871794871795</v>
      </c>
      <c r="T92" s="63">
        <v>-0.45454545454545459</v>
      </c>
      <c r="U92" s="63">
        <v>1.6666666666666665</v>
      </c>
      <c r="V92" s="277"/>
      <c r="W92" s="63">
        <v>-0.4375</v>
      </c>
      <c r="X92" s="157"/>
      <c r="Y92" s="63">
        <v>1</v>
      </c>
      <c r="Z92" s="63">
        <v>-0.83333333333333337</v>
      </c>
      <c r="AA92" s="343"/>
      <c r="AB92" s="63">
        <v>2.6666666666666665</v>
      </c>
      <c r="AC92" s="277"/>
      <c r="AD92" s="63">
        <v>-0.18181818181818177</v>
      </c>
      <c r="AE92" s="157"/>
      <c r="AF92" s="63">
        <v>-0.22222222222222221</v>
      </c>
      <c r="AG92" s="63">
        <v>0</v>
      </c>
      <c r="AH92" s="343"/>
      <c r="AI92" s="63">
        <v>2.1428571428571428</v>
      </c>
      <c r="AJ92" s="277"/>
      <c r="AK92" s="63">
        <v>-0.45454545454545459</v>
      </c>
      <c r="AL92" s="157"/>
    </row>
    <row r="93" spans="1:38">
      <c r="A93" s="62" t="s">
        <v>8</v>
      </c>
      <c r="B93" s="23"/>
      <c r="C93" s="3"/>
      <c r="D93" s="3"/>
      <c r="E93" s="3"/>
      <c r="F93" s="3"/>
      <c r="G93" s="157"/>
      <c r="H93" s="3"/>
      <c r="I93" s="3"/>
      <c r="J93" s="3"/>
      <c r="K93" s="163"/>
      <c r="L93" s="82" t="s">
        <v>33</v>
      </c>
      <c r="M93" s="3"/>
      <c r="N93" s="64">
        <v>-0.52941176470588236</v>
      </c>
      <c r="O93" s="75" t="s">
        <v>33</v>
      </c>
      <c r="P93" s="278"/>
      <c r="Q93" s="64">
        <v>0</v>
      </c>
      <c r="R93" s="23">
        <v>1.4107142857142856</v>
      </c>
      <c r="S93" s="64">
        <v>-0.81355932203389836</v>
      </c>
      <c r="T93" s="64">
        <v>-0.25</v>
      </c>
      <c r="U93" s="64">
        <v>-0.44827586206896552</v>
      </c>
      <c r="V93" s="278">
        <v>-0.65625</v>
      </c>
      <c r="W93" s="64">
        <v>-0.76923076923076916</v>
      </c>
      <c r="X93" s="23">
        <v>-0.68888888888888888</v>
      </c>
      <c r="Y93" s="64">
        <v>0.63636363636363646</v>
      </c>
      <c r="Z93" s="64">
        <v>-0.5</v>
      </c>
      <c r="AA93" s="344"/>
      <c r="AB93" s="64">
        <v>-0.3125</v>
      </c>
      <c r="AC93" s="278">
        <v>-3.0303030303030276E-2</v>
      </c>
      <c r="AD93" s="64">
        <v>0</v>
      </c>
      <c r="AE93" s="23">
        <v>-2.3809523809523836E-2</v>
      </c>
      <c r="AF93" s="64">
        <v>-0.61111111111111116</v>
      </c>
      <c r="AG93" s="64">
        <v>1.3333333333333335</v>
      </c>
      <c r="AH93" s="344">
        <v>-0.33333333333333337</v>
      </c>
      <c r="AI93" s="64">
        <v>1</v>
      </c>
      <c r="AJ93" s="278">
        <v>0.125</v>
      </c>
      <c r="AK93" s="64">
        <v>0.33333333333333326</v>
      </c>
      <c r="AL93" s="23">
        <v>0.1707317073170731</v>
      </c>
    </row>
    <row r="94" spans="1:38">
      <c r="A94" s="60" t="s">
        <v>65</v>
      </c>
      <c r="B94" s="82" t="s">
        <v>34</v>
      </c>
      <c r="C94" s="73" t="s">
        <v>34</v>
      </c>
      <c r="D94" s="73" t="s">
        <v>34</v>
      </c>
      <c r="E94" s="73" t="s">
        <v>34</v>
      </c>
      <c r="F94" s="73" t="s">
        <v>34</v>
      </c>
      <c r="G94" s="157">
        <v>71</v>
      </c>
      <c r="H94" s="163">
        <v>-3</v>
      </c>
      <c r="I94" s="163">
        <v>-7</v>
      </c>
      <c r="J94" s="163">
        <v>3</v>
      </c>
      <c r="K94" s="163">
        <v>-4</v>
      </c>
      <c r="L94" s="157">
        <v>-11</v>
      </c>
      <c r="M94" s="163">
        <v>5</v>
      </c>
      <c r="N94" s="163">
        <v>2</v>
      </c>
      <c r="O94" s="163">
        <v>4</v>
      </c>
      <c r="P94" s="279">
        <v>11</v>
      </c>
      <c r="Q94" s="163">
        <v>1</v>
      </c>
      <c r="R94" s="157">
        <v>12</v>
      </c>
      <c r="S94" s="163">
        <v>-5</v>
      </c>
      <c r="T94" s="163">
        <v>4</v>
      </c>
      <c r="U94" s="163">
        <v>1</v>
      </c>
      <c r="V94" s="279">
        <v>0</v>
      </c>
      <c r="W94" s="163">
        <v>13</v>
      </c>
      <c r="X94" s="157">
        <v>13</v>
      </c>
      <c r="Y94" s="163">
        <v>-7</v>
      </c>
      <c r="Z94" s="163">
        <v>4</v>
      </c>
      <c r="AA94" s="346">
        <v>-3</v>
      </c>
      <c r="AB94" s="163">
        <v>1</v>
      </c>
      <c r="AC94" s="279">
        <v>-2</v>
      </c>
      <c r="AD94" s="163">
        <v>3</v>
      </c>
      <c r="AE94" s="157">
        <v>1</v>
      </c>
      <c r="AF94" s="163">
        <v>-1</v>
      </c>
      <c r="AG94" s="163">
        <v>-4</v>
      </c>
      <c r="AH94" s="346">
        <v>-5</v>
      </c>
      <c r="AI94" s="163">
        <v>-1</v>
      </c>
      <c r="AJ94" s="279">
        <v>-6</v>
      </c>
      <c r="AK94" s="61">
        <v>0</v>
      </c>
      <c r="AL94" s="157">
        <v>-6</v>
      </c>
    </row>
    <row r="95" spans="1:38">
      <c r="A95" s="62" t="s">
        <v>7</v>
      </c>
      <c r="B95" s="23"/>
      <c r="C95" s="3"/>
      <c r="D95" s="3"/>
      <c r="E95" s="3"/>
      <c r="F95" s="3"/>
      <c r="G95" s="157"/>
      <c r="H95" s="3"/>
      <c r="I95" s="63">
        <v>1.3333333333333335</v>
      </c>
      <c r="J95" s="75" t="s">
        <v>33</v>
      </c>
      <c r="K95" s="75" t="s">
        <v>33</v>
      </c>
      <c r="L95" s="157"/>
      <c r="M95" s="3"/>
      <c r="N95" s="3"/>
      <c r="O95" s="63">
        <v>1</v>
      </c>
      <c r="P95" s="277"/>
      <c r="Q95" s="63">
        <v>-0.75</v>
      </c>
      <c r="R95" s="157"/>
      <c r="S95" s="75" t="s">
        <v>33</v>
      </c>
      <c r="T95" s="75" t="s">
        <v>33</v>
      </c>
      <c r="U95" s="63">
        <v>-0.75</v>
      </c>
      <c r="V95" s="277"/>
      <c r="W95" s="63">
        <v>12</v>
      </c>
      <c r="X95" s="157"/>
      <c r="Y95" s="75" t="s">
        <v>33</v>
      </c>
      <c r="Z95" s="75" t="s">
        <v>33</v>
      </c>
      <c r="AA95" s="343"/>
      <c r="AB95" s="63">
        <v>-0.75</v>
      </c>
      <c r="AC95" s="277"/>
      <c r="AD95" s="63">
        <v>2</v>
      </c>
      <c r="AE95" s="157"/>
      <c r="AF95" s="75" t="s">
        <v>33</v>
      </c>
      <c r="AG95" s="63">
        <v>3</v>
      </c>
      <c r="AH95" s="343"/>
      <c r="AI95" s="63">
        <v>-0.75</v>
      </c>
      <c r="AJ95" s="280"/>
      <c r="AK95" s="75" t="s">
        <v>33</v>
      </c>
      <c r="AL95" s="157"/>
    </row>
    <row r="96" spans="1:38">
      <c r="A96" s="62" t="s">
        <v>8</v>
      </c>
      <c r="B96" s="23"/>
      <c r="C96" s="3"/>
      <c r="D96" s="3"/>
      <c r="E96" s="3"/>
      <c r="F96" s="3"/>
      <c r="G96" s="157"/>
      <c r="H96" s="3"/>
      <c r="I96" s="3"/>
      <c r="J96" s="3"/>
      <c r="K96" s="163"/>
      <c r="L96" s="82" t="s">
        <v>33</v>
      </c>
      <c r="M96" s="3"/>
      <c r="N96" s="3"/>
      <c r="O96" s="64">
        <v>0.33333333333333326</v>
      </c>
      <c r="P96" s="307"/>
      <c r="Q96" s="75" t="s">
        <v>33</v>
      </c>
      <c r="R96" s="82" t="s">
        <v>33</v>
      </c>
      <c r="S96" s="75" t="s">
        <v>33</v>
      </c>
      <c r="T96" s="64">
        <v>1</v>
      </c>
      <c r="U96" s="64">
        <v>-0.75</v>
      </c>
      <c r="V96" s="307">
        <v>-1</v>
      </c>
      <c r="W96" s="75" t="s">
        <v>33</v>
      </c>
      <c r="X96" s="82" t="s">
        <v>33</v>
      </c>
      <c r="Y96" s="64">
        <v>0.39999999999999991</v>
      </c>
      <c r="Z96" s="64">
        <v>0</v>
      </c>
      <c r="AA96" s="344"/>
      <c r="AB96" s="64">
        <v>0</v>
      </c>
      <c r="AC96" s="307" t="s">
        <v>33</v>
      </c>
      <c r="AD96" s="64">
        <v>-0.76923076923076916</v>
      </c>
      <c r="AE96" s="23">
        <v>-0.92307692307692313</v>
      </c>
      <c r="AF96" s="64">
        <v>-0.85714285714285721</v>
      </c>
      <c r="AG96" s="75" t="s">
        <v>33</v>
      </c>
      <c r="AH96" s="344">
        <v>0.66666666666666674</v>
      </c>
      <c r="AI96" s="75" t="s">
        <v>33</v>
      </c>
      <c r="AJ96" s="278">
        <v>2</v>
      </c>
      <c r="AK96" s="75" t="s">
        <v>33</v>
      </c>
      <c r="AL96" s="82" t="s">
        <v>33</v>
      </c>
    </row>
    <row r="97" spans="1:38">
      <c r="A97" s="60" t="s">
        <v>412</v>
      </c>
      <c r="B97" s="82" t="s">
        <v>34</v>
      </c>
      <c r="C97" s="73" t="s">
        <v>34</v>
      </c>
      <c r="D97" s="73" t="s">
        <v>34</v>
      </c>
      <c r="E97" s="73" t="s">
        <v>34</v>
      </c>
      <c r="F97" s="73" t="s">
        <v>34</v>
      </c>
      <c r="G97" s="157">
        <v>-244</v>
      </c>
      <c r="H97" s="163">
        <v>1</v>
      </c>
      <c r="I97" s="163">
        <v>-10</v>
      </c>
      <c r="J97" s="163">
        <v>-2</v>
      </c>
      <c r="K97" s="163">
        <v>-37</v>
      </c>
      <c r="L97" s="157">
        <v>-48</v>
      </c>
      <c r="M97" s="163">
        <v>-64</v>
      </c>
      <c r="N97" s="163">
        <v>-11</v>
      </c>
      <c r="O97" s="163">
        <v>-34</v>
      </c>
      <c r="P97" s="279">
        <v>-109</v>
      </c>
      <c r="Q97" s="163">
        <v>-40</v>
      </c>
      <c r="R97" s="157">
        <v>-149</v>
      </c>
      <c r="S97" s="163">
        <v>-6</v>
      </c>
      <c r="T97" s="163">
        <v>-11</v>
      </c>
      <c r="U97" s="163">
        <v>-18</v>
      </c>
      <c r="V97" s="279">
        <v>-35</v>
      </c>
      <c r="W97" s="163">
        <v>-22</v>
      </c>
      <c r="X97" s="157">
        <v>-57</v>
      </c>
      <c r="Y97" s="163">
        <v>-12</v>
      </c>
      <c r="Z97" s="163">
        <v>-7</v>
      </c>
      <c r="AA97" s="346">
        <v>-19</v>
      </c>
      <c r="AB97" s="163">
        <v>-12</v>
      </c>
      <c r="AC97" s="279">
        <v>-31</v>
      </c>
      <c r="AD97" s="163">
        <v>-12</v>
      </c>
      <c r="AE97" s="157">
        <v>-43</v>
      </c>
      <c r="AF97" s="163">
        <v>-7</v>
      </c>
      <c r="AG97" s="163">
        <v>-3</v>
      </c>
      <c r="AH97" s="346">
        <v>-10</v>
      </c>
      <c r="AI97" s="163">
        <v>-22</v>
      </c>
      <c r="AJ97" s="279">
        <v>-32</v>
      </c>
      <c r="AK97" s="163">
        <v>-11</v>
      </c>
      <c r="AL97" s="157">
        <v>-43</v>
      </c>
    </row>
    <row r="98" spans="1:38">
      <c r="A98" s="62" t="s">
        <v>7</v>
      </c>
      <c r="B98" s="23"/>
      <c r="C98" s="3"/>
      <c r="D98" s="3"/>
      <c r="E98" s="3"/>
      <c r="F98" s="3"/>
      <c r="G98" s="157"/>
      <c r="H98" s="3"/>
      <c r="I98" s="75" t="s">
        <v>33</v>
      </c>
      <c r="J98" s="63">
        <v>-0.8</v>
      </c>
      <c r="K98" s="63">
        <v>17.5</v>
      </c>
      <c r="L98" s="23"/>
      <c r="M98" s="3"/>
      <c r="N98" s="63">
        <v>-0.828125</v>
      </c>
      <c r="O98" s="63">
        <v>2.0909090909090908</v>
      </c>
      <c r="P98" s="277"/>
      <c r="Q98" s="63">
        <v>0.17647058823529416</v>
      </c>
      <c r="R98" s="23"/>
      <c r="S98" s="63">
        <v>-0.85</v>
      </c>
      <c r="T98" s="63">
        <v>0.83333333333333326</v>
      </c>
      <c r="U98" s="63">
        <v>0.63636363636363646</v>
      </c>
      <c r="V98" s="277"/>
      <c r="W98" s="63">
        <v>0.22222222222222232</v>
      </c>
      <c r="X98" s="23"/>
      <c r="Y98" s="63">
        <v>-0.45454545454545459</v>
      </c>
      <c r="Z98" s="63">
        <v>-0.41666666666666663</v>
      </c>
      <c r="AA98" s="343"/>
      <c r="AB98" s="63">
        <v>0.71428571428571419</v>
      </c>
      <c r="AC98" s="277"/>
      <c r="AD98" s="63">
        <v>0</v>
      </c>
      <c r="AE98" s="23"/>
      <c r="AF98" s="63">
        <v>-0.41666666666666663</v>
      </c>
      <c r="AG98" s="63">
        <v>-0.5714285714285714</v>
      </c>
      <c r="AH98" s="343"/>
      <c r="AI98" s="63">
        <v>6.333333333333333</v>
      </c>
      <c r="AJ98" s="280"/>
      <c r="AK98" s="63">
        <v>-0.5</v>
      </c>
      <c r="AL98" s="23"/>
    </row>
    <row r="99" spans="1:38">
      <c r="A99" s="62" t="s">
        <v>8</v>
      </c>
      <c r="B99" s="23"/>
      <c r="C99" s="3"/>
      <c r="D99" s="3"/>
      <c r="E99" s="3"/>
      <c r="F99" s="3"/>
      <c r="G99" s="157"/>
      <c r="H99" s="3"/>
      <c r="I99" s="3"/>
      <c r="J99" s="3"/>
      <c r="K99" s="3"/>
      <c r="L99" s="23">
        <v>-0.80327868852459017</v>
      </c>
      <c r="M99" s="3"/>
      <c r="N99" s="64">
        <v>0.10000000000000009</v>
      </c>
      <c r="O99" s="64">
        <v>16</v>
      </c>
      <c r="P99" s="278"/>
      <c r="Q99" s="64">
        <v>8.1081081081081141E-2</v>
      </c>
      <c r="R99" s="23">
        <v>2.1041666666666665</v>
      </c>
      <c r="S99" s="64">
        <v>-0.90625</v>
      </c>
      <c r="T99" s="64">
        <v>0</v>
      </c>
      <c r="U99" s="64">
        <v>-0.47058823529411764</v>
      </c>
      <c r="V99" s="278">
        <v>-0.67889908256880727</v>
      </c>
      <c r="W99" s="64">
        <v>-0.44999999999999996</v>
      </c>
      <c r="X99" s="23">
        <v>-0.6174496644295302</v>
      </c>
      <c r="Y99" s="64">
        <v>1</v>
      </c>
      <c r="Z99" s="64">
        <v>-0.36363636363636365</v>
      </c>
      <c r="AA99" s="344"/>
      <c r="AB99" s="64">
        <v>-0.33333333333333337</v>
      </c>
      <c r="AC99" s="278">
        <v>-0.11428571428571432</v>
      </c>
      <c r="AD99" s="64">
        <v>-0.45454545454545459</v>
      </c>
      <c r="AE99" s="23">
        <v>-0.24561403508771928</v>
      </c>
      <c r="AF99" s="64">
        <v>-0.41666666666666663</v>
      </c>
      <c r="AG99" s="64">
        <v>-0.5714285714285714</v>
      </c>
      <c r="AH99" s="344">
        <v>-0.47368421052631582</v>
      </c>
      <c r="AI99" s="64">
        <v>0.83333333333333326</v>
      </c>
      <c r="AJ99" s="278">
        <v>3.2258064516129004E-2</v>
      </c>
      <c r="AK99" s="64">
        <v>-8.333333333333337E-2</v>
      </c>
      <c r="AL99" s="23">
        <v>0</v>
      </c>
    </row>
    <row r="100" spans="1:38">
      <c r="A100" s="79" t="s">
        <v>411</v>
      </c>
      <c r="B100" s="82" t="s">
        <v>34</v>
      </c>
      <c r="C100" s="73" t="s">
        <v>34</v>
      </c>
      <c r="D100" s="73" t="s">
        <v>34</v>
      </c>
      <c r="E100" s="73" t="s">
        <v>34</v>
      </c>
      <c r="F100" s="73" t="s">
        <v>34</v>
      </c>
      <c r="G100" s="157">
        <v>-244</v>
      </c>
      <c r="H100" s="163">
        <v>3</v>
      </c>
      <c r="I100" s="163">
        <v>-3</v>
      </c>
      <c r="J100" s="163">
        <v>-2</v>
      </c>
      <c r="K100" s="163">
        <v>-29</v>
      </c>
      <c r="L100" s="157">
        <v>-31</v>
      </c>
      <c r="M100" s="163">
        <v>-21</v>
      </c>
      <c r="N100" s="163">
        <v>-20</v>
      </c>
      <c r="O100" s="163">
        <v>-33</v>
      </c>
      <c r="P100" s="279">
        <v>-74</v>
      </c>
      <c r="Q100" s="163">
        <v>-33</v>
      </c>
      <c r="R100" s="157">
        <v>-107</v>
      </c>
      <c r="S100" s="163">
        <v>-6</v>
      </c>
      <c r="T100" s="163">
        <v>-23</v>
      </c>
      <c r="U100" s="163">
        <v>-17</v>
      </c>
      <c r="V100" s="279">
        <v>-46</v>
      </c>
      <c r="W100" s="163">
        <v>-25</v>
      </c>
      <c r="X100" s="157">
        <v>-71</v>
      </c>
      <c r="Y100" s="163">
        <v>-13</v>
      </c>
      <c r="Z100" s="163">
        <v>-6</v>
      </c>
      <c r="AA100" s="346">
        <v>-19</v>
      </c>
      <c r="AB100" s="163">
        <v>-10</v>
      </c>
      <c r="AC100" s="279">
        <v>-29</v>
      </c>
      <c r="AD100" s="163">
        <v>1</v>
      </c>
      <c r="AE100" s="157">
        <v>-28</v>
      </c>
      <c r="AF100" s="163">
        <v>-7</v>
      </c>
      <c r="AG100" s="163">
        <v>-1</v>
      </c>
      <c r="AH100" s="346">
        <v>-8</v>
      </c>
      <c r="AI100" s="163">
        <v>-21</v>
      </c>
      <c r="AJ100" s="279">
        <v>-29</v>
      </c>
      <c r="AK100" s="163">
        <v>-9</v>
      </c>
      <c r="AL100" s="157">
        <v>-38</v>
      </c>
    </row>
    <row r="101" spans="1:38">
      <c r="A101" s="62" t="s">
        <v>7</v>
      </c>
      <c r="B101" s="23"/>
      <c r="C101" s="3"/>
      <c r="D101" s="3"/>
      <c r="E101" s="3"/>
      <c r="F101" s="3"/>
      <c r="G101" s="157"/>
      <c r="H101" s="63"/>
      <c r="I101" s="75" t="s">
        <v>33</v>
      </c>
      <c r="J101" s="63">
        <v>-0.33333333333333337</v>
      </c>
      <c r="K101" s="63">
        <v>13.5</v>
      </c>
      <c r="L101" s="23"/>
      <c r="M101" s="63">
        <v>-0.27586206896551724</v>
      </c>
      <c r="N101" s="63">
        <v>-4.7619047619047672E-2</v>
      </c>
      <c r="O101" s="63">
        <v>0.64999999999999991</v>
      </c>
      <c r="P101" s="277"/>
      <c r="Q101" s="63">
        <v>0</v>
      </c>
      <c r="R101" s="23"/>
      <c r="S101" s="63">
        <v>-0.81818181818181812</v>
      </c>
      <c r="T101" s="63">
        <v>2.8333333333333335</v>
      </c>
      <c r="U101" s="63">
        <v>-0.26086956521739135</v>
      </c>
      <c r="V101" s="277"/>
      <c r="W101" s="63">
        <v>0.47058823529411775</v>
      </c>
      <c r="X101" s="23"/>
      <c r="Y101" s="63">
        <v>-0.48</v>
      </c>
      <c r="Z101" s="63">
        <v>-0.53846153846153844</v>
      </c>
      <c r="AA101" s="343"/>
      <c r="AB101" s="63">
        <v>0.66666666666666674</v>
      </c>
      <c r="AC101" s="277"/>
      <c r="AD101" s="63">
        <v>-1.1000000000000001</v>
      </c>
      <c r="AE101" s="23"/>
      <c r="AF101" s="75" t="s">
        <v>33</v>
      </c>
      <c r="AG101" s="63">
        <v>-0.85714285714285721</v>
      </c>
      <c r="AH101" s="343"/>
      <c r="AI101" s="63">
        <v>20</v>
      </c>
      <c r="AJ101" s="277"/>
      <c r="AK101" s="63">
        <v>-0.5714285714285714</v>
      </c>
      <c r="AL101" s="23"/>
    </row>
    <row r="102" spans="1:38">
      <c r="A102" s="62" t="s">
        <v>8</v>
      </c>
      <c r="B102" s="23"/>
      <c r="C102" s="3"/>
      <c r="D102" s="3"/>
      <c r="E102" s="3"/>
      <c r="F102" s="3"/>
      <c r="G102" s="157"/>
      <c r="H102" s="64"/>
      <c r="I102" s="64"/>
      <c r="J102" s="64"/>
      <c r="K102" s="64"/>
      <c r="L102" s="23">
        <v>-0.87295081967213117</v>
      </c>
      <c r="M102" s="75" t="s">
        <v>33</v>
      </c>
      <c r="N102" s="64">
        <v>5.666666666666667</v>
      </c>
      <c r="O102" s="64">
        <v>15.5</v>
      </c>
      <c r="P102" s="278"/>
      <c r="Q102" s="64">
        <v>0.13793103448275867</v>
      </c>
      <c r="R102" s="23">
        <v>2.4516129032258065</v>
      </c>
      <c r="S102" s="64">
        <v>-0.7142857142857143</v>
      </c>
      <c r="T102" s="64">
        <v>0.14999999999999991</v>
      </c>
      <c r="U102" s="64">
        <v>-0.48484848484848486</v>
      </c>
      <c r="V102" s="278">
        <v>-0.3783783783783784</v>
      </c>
      <c r="W102" s="64">
        <v>-0.24242424242424243</v>
      </c>
      <c r="X102" s="23">
        <v>-0.33644859813084116</v>
      </c>
      <c r="Y102" s="64">
        <v>1.1666666666666665</v>
      </c>
      <c r="Z102" s="64">
        <v>-0.73913043478260865</v>
      </c>
      <c r="AA102" s="344"/>
      <c r="AB102" s="64">
        <v>-0.41176470588235292</v>
      </c>
      <c r="AC102" s="278">
        <v>-0.36956521739130432</v>
      </c>
      <c r="AD102" s="64">
        <v>-1.04</v>
      </c>
      <c r="AE102" s="23">
        <v>-0.60563380281690149</v>
      </c>
      <c r="AF102" s="64">
        <v>-0.46153846153846156</v>
      </c>
      <c r="AG102" s="64">
        <v>-0.83333333333333337</v>
      </c>
      <c r="AH102" s="344">
        <v>-0.57894736842105265</v>
      </c>
      <c r="AI102" s="64">
        <v>1.1000000000000001</v>
      </c>
      <c r="AJ102" s="278">
        <v>0</v>
      </c>
      <c r="AK102" s="75" t="s">
        <v>33</v>
      </c>
      <c r="AL102" s="23">
        <v>0.35714285714285721</v>
      </c>
    </row>
    <row r="103" spans="1:38">
      <c r="A103" s="60" t="s">
        <v>413</v>
      </c>
      <c r="B103" s="82" t="s">
        <v>34</v>
      </c>
      <c r="C103" s="73" t="s">
        <v>34</v>
      </c>
      <c r="D103" s="73" t="s">
        <v>34</v>
      </c>
      <c r="E103" s="73" t="s">
        <v>34</v>
      </c>
      <c r="F103" s="73" t="s">
        <v>34</v>
      </c>
      <c r="G103" s="157">
        <v>448</v>
      </c>
      <c r="H103" s="163">
        <v>78</v>
      </c>
      <c r="I103" s="163">
        <v>62</v>
      </c>
      <c r="J103" s="163">
        <v>82</v>
      </c>
      <c r="K103" s="61">
        <v>45</v>
      </c>
      <c r="L103" s="157">
        <v>267</v>
      </c>
      <c r="M103" s="163">
        <v>19</v>
      </c>
      <c r="N103" s="163">
        <v>73</v>
      </c>
      <c r="O103" s="163">
        <v>64</v>
      </c>
      <c r="P103" s="279">
        <v>156</v>
      </c>
      <c r="Q103" s="61">
        <v>43</v>
      </c>
      <c r="R103" s="157">
        <v>199</v>
      </c>
      <c r="S103" s="163">
        <v>65</v>
      </c>
      <c r="T103" s="163">
        <v>72</v>
      </c>
      <c r="U103" s="163">
        <v>60</v>
      </c>
      <c r="V103" s="279">
        <v>197</v>
      </c>
      <c r="W103" s="61">
        <v>71</v>
      </c>
      <c r="X103" s="157">
        <v>268</v>
      </c>
      <c r="Y103" s="163">
        <v>57</v>
      </c>
      <c r="Z103" s="163">
        <v>72</v>
      </c>
      <c r="AA103" s="342">
        <v>129</v>
      </c>
      <c r="AB103" s="163">
        <v>66</v>
      </c>
      <c r="AC103" s="279">
        <v>195</v>
      </c>
      <c r="AD103" s="163">
        <v>56</v>
      </c>
      <c r="AE103" s="157">
        <v>251</v>
      </c>
      <c r="AF103" s="163">
        <v>59</v>
      </c>
      <c r="AG103" s="163">
        <v>61</v>
      </c>
      <c r="AH103" s="342">
        <v>120</v>
      </c>
      <c r="AI103" s="163">
        <v>47</v>
      </c>
      <c r="AJ103" s="279">
        <v>167</v>
      </c>
      <c r="AK103" s="163">
        <v>59</v>
      </c>
      <c r="AL103" s="157">
        <v>226</v>
      </c>
    </row>
    <row r="104" spans="1:38">
      <c r="A104" s="62" t="s">
        <v>7</v>
      </c>
      <c r="B104" s="23"/>
      <c r="C104" s="3"/>
      <c r="D104" s="3"/>
      <c r="E104" s="3"/>
      <c r="F104" s="3"/>
      <c r="G104" s="157"/>
      <c r="H104" s="3"/>
      <c r="I104" s="63">
        <v>-0.20512820512820518</v>
      </c>
      <c r="J104" s="63">
        <v>0.32258064516129026</v>
      </c>
      <c r="K104" s="63">
        <v>-0.45121951219512191</v>
      </c>
      <c r="L104" s="23"/>
      <c r="M104" s="63"/>
      <c r="N104" s="63">
        <v>2.8421052631578947</v>
      </c>
      <c r="O104" s="63">
        <v>-0.12328767123287676</v>
      </c>
      <c r="P104" s="277"/>
      <c r="Q104" s="63">
        <v>-0.328125</v>
      </c>
      <c r="R104" s="23"/>
      <c r="S104" s="63">
        <v>0.51162790697674421</v>
      </c>
      <c r="T104" s="63">
        <v>0.10769230769230775</v>
      </c>
      <c r="U104" s="63">
        <v>-0.16666666666666663</v>
      </c>
      <c r="V104" s="277"/>
      <c r="W104" s="63">
        <v>0.18333333333333335</v>
      </c>
      <c r="X104" s="23"/>
      <c r="Y104" s="63">
        <v>-0.19718309859154926</v>
      </c>
      <c r="Z104" s="63">
        <v>0.26315789473684204</v>
      </c>
      <c r="AA104" s="343"/>
      <c r="AB104" s="63">
        <v>-8.333333333333337E-2</v>
      </c>
      <c r="AC104" s="277"/>
      <c r="AD104" s="63">
        <v>-0.15151515151515149</v>
      </c>
      <c r="AE104" s="23"/>
      <c r="AF104" s="63">
        <v>5.3571428571428603E-2</v>
      </c>
      <c r="AG104" s="63">
        <v>3.3898305084745672E-2</v>
      </c>
      <c r="AH104" s="343"/>
      <c r="AI104" s="63">
        <v>-0.22950819672131151</v>
      </c>
      <c r="AJ104" s="277"/>
      <c r="AK104" s="63">
        <v>0.25531914893617014</v>
      </c>
      <c r="AL104" s="23"/>
    </row>
    <row r="105" spans="1:38">
      <c r="A105" s="62" t="s">
        <v>8</v>
      </c>
      <c r="B105" s="23"/>
      <c r="C105" s="3"/>
      <c r="D105" s="3"/>
      <c r="E105" s="3"/>
      <c r="F105" s="3"/>
      <c r="G105" s="157"/>
      <c r="H105" s="3"/>
      <c r="I105" s="3"/>
      <c r="J105" s="3"/>
      <c r="K105" s="3"/>
      <c r="L105" s="23">
        <v>-0.4040178571428571</v>
      </c>
      <c r="M105" s="64">
        <v>-0.75641025641025639</v>
      </c>
      <c r="N105" s="64">
        <v>0.17741935483870974</v>
      </c>
      <c r="O105" s="64">
        <v>-0.21951219512195119</v>
      </c>
      <c r="P105" s="278"/>
      <c r="Q105" s="64">
        <v>-4.4444444444444398E-2</v>
      </c>
      <c r="R105" s="23">
        <v>-0.25468164794007486</v>
      </c>
      <c r="S105" s="64">
        <v>2.4210526315789473</v>
      </c>
      <c r="T105" s="64">
        <v>-1.3698630136986356E-2</v>
      </c>
      <c r="U105" s="64">
        <v>-6.25E-2</v>
      </c>
      <c r="V105" s="278">
        <v>0.26282051282051277</v>
      </c>
      <c r="W105" s="64">
        <v>0.65116279069767447</v>
      </c>
      <c r="X105" s="23">
        <v>0.3467336683417086</v>
      </c>
      <c r="Y105" s="64">
        <v>-0.12307692307692308</v>
      </c>
      <c r="Z105" s="64">
        <v>0</v>
      </c>
      <c r="AA105" s="344"/>
      <c r="AB105" s="64">
        <v>0.10000000000000009</v>
      </c>
      <c r="AC105" s="278">
        <v>-1.0152284263959421E-2</v>
      </c>
      <c r="AD105" s="64">
        <v>-0.21126760563380287</v>
      </c>
      <c r="AE105" s="23">
        <v>-6.3432835820895539E-2</v>
      </c>
      <c r="AF105" s="64">
        <v>3.5087719298245723E-2</v>
      </c>
      <c r="AG105" s="64">
        <v>-0.15277777777777779</v>
      </c>
      <c r="AH105" s="344">
        <v>-6.9767441860465129E-2</v>
      </c>
      <c r="AI105" s="64">
        <v>-0.28787878787878785</v>
      </c>
      <c r="AJ105" s="278">
        <v>-0.14358974358974363</v>
      </c>
      <c r="AK105" s="64">
        <v>5.3571428571428603E-2</v>
      </c>
      <c r="AL105" s="23">
        <v>-9.9601593625498031E-2</v>
      </c>
    </row>
    <row r="106" spans="1:38">
      <c r="A106" s="79" t="s">
        <v>414</v>
      </c>
      <c r="B106" s="82" t="s">
        <v>34</v>
      </c>
      <c r="C106" s="73" t="s">
        <v>34</v>
      </c>
      <c r="D106" s="73" t="s">
        <v>34</v>
      </c>
      <c r="E106" s="73" t="s">
        <v>34</v>
      </c>
      <c r="F106" s="73" t="s">
        <v>34</v>
      </c>
      <c r="G106" s="157">
        <v>448</v>
      </c>
      <c r="H106" s="163">
        <v>80</v>
      </c>
      <c r="I106" s="163">
        <v>69</v>
      </c>
      <c r="J106" s="163">
        <v>82</v>
      </c>
      <c r="K106" s="61">
        <v>53</v>
      </c>
      <c r="L106" s="157">
        <v>284</v>
      </c>
      <c r="M106" s="163">
        <v>62</v>
      </c>
      <c r="N106" s="163">
        <v>64</v>
      </c>
      <c r="O106" s="163">
        <v>65</v>
      </c>
      <c r="P106" s="279">
        <v>191</v>
      </c>
      <c r="Q106" s="61">
        <v>50</v>
      </c>
      <c r="R106" s="157">
        <v>241</v>
      </c>
      <c r="S106" s="163">
        <v>65</v>
      </c>
      <c r="T106" s="163">
        <v>60</v>
      </c>
      <c r="U106" s="163">
        <v>61</v>
      </c>
      <c r="V106" s="279">
        <v>186</v>
      </c>
      <c r="W106" s="61">
        <v>68</v>
      </c>
      <c r="X106" s="157">
        <v>254</v>
      </c>
      <c r="Y106" s="163">
        <v>56</v>
      </c>
      <c r="Z106" s="163">
        <v>73</v>
      </c>
      <c r="AA106" s="342">
        <v>129</v>
      </c>
      <c r="AB106" s="163">
        <v>68</v>
      </c>
      <c r="AC106" s="279">
        <v>197</v>
      </c>
      <c r="AD106" s="163">
        <v>69</v>
      </c>
      <c r="AE106" s="157">
        <v>266</v>
      </c>
      <c r="AF106" s="163">
        <v>59</v>
      </c>
      <c r="AG106" s="163">
        <v>63</v>
      </c>
      <c r="AH106" s="342">
        <v>122</v>
      </c>
      <c r="AI106" s="163">
        <v>48</v>
      </c>
      <c r="AJ106" s="279">
        <v>170</v>
      </c>
      <c r="AK106" s="163">
        <v>61</v>
      </c>
      <c r="AL106" s="157">
        <v>231</v>
      </c>
    </row>
    <row r="107" spans="1:38">
      <c r="A107" s="62" t="s">
        <v>7</v>
      </c>
      <c r="B107" s="23"/>
      <c r="C107" s="3"/>
      <c r="D107" s="3"/>
      <c r="E107" s="3"/>
      <c r="F107" s="3"/>
      <c r="G107" s="157"/>
      <c r="H107" s="63"/>
      <c r="I107" s="63">
        <v>-0.13749999999999996</v>
      </c>
      <c r="J107" s="63">
        <v>0.18840579710144922</v>
      </c>
      <c r="K107" s="63">
        <v>-0.35365853658536583</v>
      </c>
      <c r="L107" s="23"/>
      <c r="M107" s="63">
        <v>0.16981132075471694</v>
      </c>
      <c r="N107" s="63">
        <v>3.2258064516129004E-2</v>
      </c>
      <c r="O107" s="63">
        <v>1.5625E-2</v>
      </c>
      <c r="P107" s="277"/>
      <c r="Q107" s="63">
        <v>-0.23076923076923073</v>
      </c>
      <c r="R107" s="23"/>
      <c r="S107" s="63">
        <v>0.30000000000000004</v>
      </c>
      <c r="T107" s="63">
        <v>-7.6923076923076872E-2</v>
      </c>
      <c r="U107" s="63">
        <v>1.6666666666666607E-2</v>
      </c>
      <c r="V107" s="277"/>
      <c r="W107" s="63">
        <v>0.11475409836065564</v>
      </c>
      <c r="X107" s="23"/>
      <c r="Y107" s="63">
        <v>-0.17647058823529416</v>
      </c>
      <c r="Z107" s="63">
        <v>0.3035714285714286</v>
      </c>
      <c r="AA107" s="343"/>
      <c r="AB107" s="63">
        <v>-6.8493150684931559E-2</v>
      </c>
      <c r="AC107" s="277"/>
      <c r="AD107" s="63">
        <v>1.4705882352941124E-2</v>
      </c>
      <c r="AE107" s="23"/>
      <c r="AF107" s="63">
        <v>-0.14492753623188404</v>
      </c>
      <c r="AG107" s="63">
        <v>6.7796610169491567E-2</v>
      </c>
      <c r="AH107" s="343"/>
      <c r="AI107" s="63">
        <v>-0.23809523809523814</v>
      </c>
      <c r="AJ107" s="277"/>
      <c r="AK107" s="63">
        <v>0.27083333333333326</v>
      </c>
      <c r="AL107" s="23"/>
    </row>
    <row r="108" spans="1:38">
      <c r="A108" s="62" t="s">
        <v>8</v>
      </c>
      <c r="B108" s="23"/>
      <c r="C108" s="3"/>
      <c r="D108" s="3"/>
      <c r="E108" s="3"/>
      <c r="F108" s="3"/>
      <c r="G108" s="157"/>
      <c r="H108" s="64"/>
      <c r="I108" s="64"/>
      <c r="J108" s="64"/>
      <c r="K108" s="64"/>
      <c r="L108" s="23">
        <v>-0.3660714285714286</v>
      </c>
      <c r="M108" s="64">
        <v>-0.22499999999999998</v>
      </c>
      <c r="N108" s="64">
        <v>-7.2463768115942018E-2</v>
      </c>
      <c r="O108" s="64">
        <v>-0.20731707317073167</v>
      </c>
      <c r="P108" s="278"/>
      <c r="Q108" s="64">
        <v>-5.6603773584905648E-2</v>
      </c>
      <c r="R108" s="23">
        <v>-0.15140845070422537</v>
      </c>
      <c r="S108" s="64">
        <v>4.8387096774193505E-2</v>
      </c>
      <c r="T108" s="64">
        <v>-6.25E-2</v>
      </c>
      <c r="U108" s="64">
        <v>-6.1538461538461542E-2</v>
      </c>
      <c r="V108" s="278">
        <v>-2.6178010471204161E-2</v>
      </c>
      <c r="W108" s="64">
        <v>0.3600000000000001</v>
      </c>
      <c r="X108" s="23">
        <v>5.3941908713692976E-2</v>
      </c>
      <c r="Y108" s="64">
        <v>-0.13846153846153841</v>
      </c>
      <c r="Z108" s="64">
        <v>0.21666666666666656</v>
      </c>
      <c r="AA108" s="344"/>
      <c r="AB108" s="64">
        <v>0.11475409836065564</v>
      </c>
      <c r="AC108" s="278">
        <v>5.9139784946236507E-2</v>
      </c>
      <c r="AD108" s="64">
        <v>1.4705882352941124E-2</v>
      </c>
      <c r="AE108" s="23">
        <v>4.7244094488188892E-2</v>
      </c>
      <c r="AF108" s="64">
        <v>5.3571428571428603E-2</v>
      </c>
      <c r="AG108" s="64">
        <v>-0.13698630136986301</v>
      </c>
      <c r="AH108" s="344">
        <v>-5.4263565891472854E-2</v>
      </c>
      <c r="AI108" s="64">
        <v>-0.29411764705882348</v>
      </c>
      <c r="AJ108" s="278">
        <v>-0.13705583756345174</v>
      </c>
      <c r="AK108" s="64">
        <v>-0.11594202898550721</v>
      </c>
      <c r="AL108" s="23">
        <v>-0.13157894736842102</v>
      </c>
    </row>
    <row r="109" spans="1:38" ht="3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</row>
  </sheetData>
  <pageMargins left="0.39370078740157483" right="0.39370078740157483" top="0.39370078740157483" bottom="0.19685039370078741" header="0.31496062992125984" footer="0.31496062992125984"/>
  <pageSetup paperSize="9" scale="65" orientation="landscape" r:id="rId1"/>
  <headerFooter>
    <oddHeader>&amp;CBezeq- the Israel Telcommunication Corp. Ltd.</oddHeader>
    <oddFooter>&amp;R&amp;P of &amp;N
yes financial metrics</oddFooter>
  </headerFooter>
  <rowBreaks count="1" manualBreakCount="1">
    <brk id="69" max="37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I70"/>
  <sheetViews>
    <sheetView showGridLines="0" tabSelected="1" zoomScaleNormal="100" workbookViewId="0">
      <pane xSplit="1" ySplit="7" topLeftCell="B8" activePane="bottomRight" state="frozen"/>
      <selection activeCell="G14" sqref="G14"/>
      <selection pane="topRight" activeCell="G14" sqref="G14"/>
      <selection pane="bottomLeft" activeCell="G14" sqref="G14"/>
      <selection pane="bottomRight" activeCell="G14" sqref="G14"/>
    </sheetView>
  </sheetViews>
  <sheetFormatPr defaultRowHeight="13.2"/>
  <cols>
    <col min="1" max="1" width="50.6640625" bestFit="1" customWidth="1"/>
    <col min="3" max="6" width="9.109375" hidden="1" customWidth="1"/>
    <col min="8" max="12" width="9.109375" hidden="1" customWidth="1"/>
    <col min="14" max="18" width="9.109375" hidden="1" customWidth="1"/>
    <col min="22" max="22" width="9.109375" hidden="1" customWidth="1"/>
    <col min="24" max="24" width="9.109375" hidden="1" customWidth="1"/>
    <col min="29" max="29" width="9.109375" hidden="1" customWidth="1"/>
    <col min="31" max="31" width="0" hidden="1" customWidth="1"/>
  </cols>
  <sheetData>
    <row r="1" spans="1:269">
      <c r="A1" s="29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69">
      <c r="A2" s="29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69">
      <c r="A3" s="30"/>
      <c r="B3" s="45" t="s">
        <v>5</v>
      </c>
      <c r="C3" s="45" t="s">
        <v>66</v>
      </c>
      <c r="D3" s="45" t="s">
        <v>0</v>
      </c>
      <c r="E3" s="45" t="s">
        <v>1</v>
      </c>
      <c r="F3" s="45" t="s">
        <v>2</v>
      </c>
      <c r="G3" s="45" t="s">
        <v>5</v>
      </c>
      <c r="H3" s="45" t="s">
        <v>66</v>
      </c>
      <c r="I3" s="45" t="s">
        <v>0</v>
      </c>
      <c r="J3" s="45" t="s">
        <v>1</v>
      </c>
      <c r="K3" s="45" t="s">
        <v>361</v>
      </c>
      <c r="L3" s="45" t="s">
        <v>2</v>
      </c>
      <c r="M3" s="45" t="s">
        <v>5</v>
      </c>
      <c r="N3" s="45" t="s">
        <v>66</v>
      </c>
      <c r="O3" s="45" t="s">
        <v>0</v>
      </c>
      <c r="P3" s="45" t="s">
        <v>1</v>
      </c>
      <c r="Q3" s="45" t="s">
        <v>361</v>
      </c>
      <c r="R3" s="45" t="s">
        <v>2</v>
      </c>
      <c r="S3" s="45" t="s">
        <v>5</v>
      </c>
      <c r="T3" s="45" t="s">
        <v>66</v>
      </c>
      <c r="U3" s="45" t="s">
        <v>0</v>
      </c>
      <c r="V3" s="229" t="s">
        <v>406</v>
      </c>
      <c r="W3" s="45" t="s">
        <v>1</v>
      </c>
      <c r="X3" s="45" t="s">
        <v>361</v>
      </c>
      <c r="Y3" s="45" t="s">
        <v>2</v>
      </c>
      <c r="Z3" s="45" t="s">
        <v>5</v>
      </c>
      <c r="AA3" s="45" t="s">
        <v>66</v>
      </c>
      <c r="AB3" s="45" t="s">
        <v>0</v>
      </c>
      <c r="AC3" s="229" t="s">
        <v>406</v>
      </c>
      <c r="AD3" s="45" t="s">
        <v>1</v>
      </c>
      <c r="AE3" s="45" t="s">
        <v>361</v>
      </c>
      <c r="AF3" s="45" t="s">
        <v>2</v>
      </c>
      <c r="AG3" s="45" t="s">
        <v>5</v>
      </c>
    </row>
    <row r="4" spans="1:269">
      <c r="A4" s="227" t="s">
        <v>252</v>
      </c>
      <c r="B4" s="45">
        <v>2017</v>
      </c>
      <c r="C4" s="45">
        <v>2018</v>
      </c>
      <c r="D4" s="45">
        <v>2018</v>
      </c>
      <c r="E4" s="45">
        <v>2018</v>
      </c>
      <c r="F4" s="45">
        <v>2018</v>
      </c>
      <c r="G4" s="45">
        <v>2018</v>
      </c>
      <c r="H4" s="45">
        <v>2019</v>
      </c>
      <c r="I4" s="45">
        <v>2019</v>
      </c>
      <c r="J4" s="45">
        <v>2019</v>
      </c>
      <c r="K4" s="45">
        <v>2019</v>
      </c>
      <c r="L4" s="45">
        <v>2019</v>
      </c>
      <c r="M4" s="45">
        <v>2019</v>
      </c>
      <c r="N4" s="45">
        <v>2020</v>
      </c>
      <c r="O4" s="45">
        <v>2020</v>
      </c>
      <c r="P4" s="45">
        <v>2020</v>
      </c>
      <c r="Q4" s="45">
        <v>2020</v>
      </c>
      <c r="R4" s="45">
        <v>2020</v>
      </c>
      <c r="S4" s="45">
        <v>2020</v>
      </c>
      <c r="T4" s="45">
        <v>2021</v>
      </c>
      <c r="U4" s="45">
        <v>2021</v>
      </c>
      <c r="V4" s="45">
        <v>2021</v>
      </c>
      <c r="W4" s="45">
        <v>2021</v>
      </c>
      <c r="X4" s="45">
        <v>2021</v>
      </c>
      <c r="Y4" s="45">
        <v>2021</v>
      </c>
      <c r="Z4" s="45">
        <v>2021</v>
      </c>
      <c r="AA4" s="45">
        <v>2022</v>
      </c>
      <c r="AB4" s="45">
        <v>2022</v>
      </c>
      <c r="AC4" s="45">
        <v>2022</v>
      </c>
      <c r="AD4" s="45">
        <v>2022</v>
      </c>
      <c r="AE4" s="45">
        <v>2022</v>
      </c>
      <c r="AF4" s="45">
        <v>2022</v>
      </c>
      <c r="AG4" s="45">
        <v>2022</v>
      </c>
    </row>
    <row r="5" spans="1:269" ht="3.75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</row>
    <row r="6" spans="1:269" ht="21">
      <c r="A6" s="33" t="s">
        <v>352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</row>
    <row r="7" spans="1:269">
      <c r="A7" s="21"/>
      <c r="B7" s="21"/>
      <c r="C7" s="20"/>
      <c r="D7" s="20"/>
      <c r="E7" s="20"/>
      <c r="F7" s="20"/>
      <c r="G7" s="21"/>
      <c r="H7" s="20"/>
      <c r="I7" s="20"/>
      <c r="J7" s="20"/>
      <c r="K7" s="20"/>
      <c r="L7" s="20"/>
      <c r="M7" s="21"/>
      <c r="N7" s="20"/>
      <c r="O7" s="20"/>
      <c r="P7" s="20"/>
      <c r="Q7" s="20"/>
      <c r="R7" s="20"/>
      <c r="S7" s="21"/>
      <c r="T7" s="20"/>
      <c r="U7" s="20"/>
      <c r="V7" s="20"/>
      <c r="W7" s="20"/>
      <c r="X7" s="20"/>
      <c r="Y7" s="20"/>
      <c r="Z7" s="21"/>
      <c r="AA7" s="20"/>
      <c r="AB7" s="20"/>
      <c r="AC7" s="20"/>
      <c r="AD7" s="20"/>
      <c r="AE7" s="20"/>
      <c r="AF7" s="20"/>
      <c r="AG7" s="21"/>
    </row>
    <row r="8" spans="1:269" ht="3" customHeight="1">
      <c r="A8" s="42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</row>
    <row r="10" spans="1:269">
      <c r="A10" s="295" t="s">
        <v>429</v>
      </c>
      <c r="B10" s="289"/>
      <c r="C10" s="306"/>
      <c r="D10" s="306"/>
      <c r="E10" s="306"/>
      <c r="F10" s="306"/>
      <c r="G10" s="289"/>
      <c r="H10" s="306"/>
      <c r="I10" s="306"/>
      <c r="J10" s="306"/>
      <c r="K10" s="306"/>
      <c r="L10" s="306"/>
      <c r="M10" s="289"/>
      <c r="N10" s="306"/>
      <c r="O10" s="306"/>
      <c r="P10" s="306"/>
      <c r="Q10" s="306"/>
      <c r="R10" s="306"/>
      <c r="S10" s="306"/>
      <c r="T10" s="306"/>
      <c r="U10" s="306"/>
      <c r="V10" s="306"/>
      <c r="W10" s="306"/>
      <c r="X10" s="306"/>
      <c r="Y10" s="306"/>
      <c r="Z10" s="306"/>
      <c r="AA10" s="306"/>
      <c r="AB10" s="306"/>
      <c r="AC10" s="306"/>
      <c r="AD10" s="306"/>
      <c r="AE10" s="306"/>
      <c r="AF10" s="306"/>
      <c r="AG10" s="306"/>
    </row>
    <row r="11" spans="1:269">
      <c r="A11" s="60" t="s">
        <v>346</v>
      </c>
      <c r="B11" s="157">
        <f>Pelephone!G45</f>
        <v>455</v>
      </c>
      <c r="C11" s="163">
        <f>Pelephone!H45</f>
        <v>160</v>
      </c>
      <c r="D11" s="163">
        <f>Pelephone!I45</f>
        <v>161</v>
      </c>
      <c r="E11" s="163">
        <f>Pelephone!J45</f>
        <v>159</v>
      </c>
      <c r="F11" s="61">
        <f>G11-E11-D11-C11</f>
        <v>173</v>
      </c>
      <c r="G11" s="157">
        <f>Pelephone!L45</f>
        <v>653</v>
      </c>
      <c r="H11" s="163">
        <f>Pelephone!M45</f>
        <v>147</v>
      </c>
      <c r="I11" s="163">
        <f>Pelephone!N45</f>
        <v>148</v>
      </c>
      <c r="J11" s="163">
        <f>Pelephone!O45</f>
        <v>173</v>
      </c>
      <c r="K11" s="279">
        <f>J11+I11+H11</f>
        <v>468</v>
      </c>
      <c r="L11" s="61">
        <f>M11-J11-I11-H11</f>
        <v>66</v>
      </c>
      <c r="M11" s="157">
        <f>Pelephone!R45</f>
        <v>534</v>
      </c>
      <c r="N11" s="163">
        <f>Pelephone!S45</f>
        <v>137</v>
      </c>
      <c r="O11" s="163">
        <f>Pelephone!T45</f>
        <v>143</v>
      </c>
      <c r="P11" s="163">
        <f>Pelephone!U45</f>
        <v>120</v>
      </c>
      <c r="Q11" s="279">
        <f>P11+O11+N11</f>
        <v>400</v>
      </c>
      <c r="R11" s="61">
        <f>S11-P11-O11-N11</f>
        <v>115</v>
      </c>
      <c r="S11" s="157">
        <f>Pelephone!X45</f>
        <v>515</v>
      </c>
      <c r="T11" s="163">
        <f>Pelephone!Y45</f>
        <v>139</v>
      </c>
      <c r="U11" s="163">
        <f>Pelephone!Z45</f>
        <v>159</v>
      </c>
      <c r="V11" s="370">
        <f>U11+T11</f>
        <v>298</v>
      </c>
      <c r="W11" s="163">
        <f>Pelephone!AB45</f>
        <v>166</v>
      </c>
      <c r="X11" s="279">
        <f>W11+U11+T11</f>
        <v>464</v>
      </c>
      <c r="Y11" s="61">
        <f>Z11-W11-U11-T11</f>
        <v>155</v>
      </c>
      <c r="Z11" s="157">
        <f>Pelephone!AE45</f>
        <v>619</v>
      </c>
      <c r="AA11" s="163">
        <f>Pelephone!AF45</f>
        <v>186</v>
      </c>
      <c r="AB11" s="163">
        <f>Pelephone!AG45</f>
        <v>188</v>
      </c>
      <c r="AC11" s="370">
        <f>AB11+AA11</f>
        <v>374</v>
      </c>
      <c r="AD11" s="163">
        <f>Pelephone!AI45</f>
        <v>199</v>
      </c>
      <c r="AE11" s="279">
        <f>AD11+AB11+AA11</f>
        <v>573</v>
      </c>
      <c r="AF11" s="61">
        <f>AG11-AD11-AB11-AA11</f>
        <v>152</v>
      </c>
      <c r="AG11" s="157">
        <f>Pelephone!AL45</f>
        <v>725</v>
      </c>
    </row>
    <row r="12" spans="1:269">
      <c r="A12" s="205" t="s">
        <v>199</v>
      </c>
      <c r="B12" s="157">
        <f>Pelephone!G34</f>
        <v>9</v>
      </c>
      <c r="C12" s="66">
        <f>Pelephone!H34</f>
        <v>0</v>
      </c>
      <c r="D12" s="163">
        <f>Pelephone!I34</f>
        <v>1</v>
      </c>
      <c r="E12" s="66">
        <f>Pelephone!J34</f>
        <v>7</v>
      </c>
      <c r="F12" s="163">
        <f>G12-E12-D12-C12</f>
        <v>1</v>
      </c>
      <c r="G12" s="157">
        <f>Pelephone!L34</f>
        <v>9</v>
      </c>
      <c r="H12" s="66">
        <f>Pelephone!M34</f>
        <v>0</v>
      </c>
      <c r="I12" s="163">
        <f>Pelephone!N34</f>
        <v>3</v>
      </c>
      <c r="J12" s="66">
        <f>Pelephone!O34</f>
        <v>2</v>
      </c>
      <c r="K12" s="279">
        <f>J12+I12+H12</f>
        <v>5</v>
      </c>
      <c r="L12" s="163">
        <f>M12-J12-I12-H12</f>
        <v>77</v>
      </c>
      <c r="M12" s="157">
        <f>Pelephone!R34</f>
        <v>82</v>
      </c>
      <c r="N12" s="66">
        <f>Pelephone!S34</f>
        <v>1</v>
      </c>
      <c r="O12" s="163">
        <f>Pelephone!T34</f>
        <v>-4</v>
      </c>
      <c r="P12" s="66">
        <f>Pelephone!U34</f>
        <v>0</v>
      </c>
      <c r="Q12" s="279">
        <f>P12+O12+N12</f>
        <v>-3</v>
      </c>
      <c r="R12" s="163">
        <f>S12-P12-O12-N12</f>
        <v>21</v>
      </c>
      <c r="S12" s="157">
        <f>Pelephone!X34</f>
        <v>18</v>
      </c>
      <c r="T12" s="66">
        <f>Pelephone!Y34</f>
        <v>0</v>
      </c>
      <c r="U12" s="163">
        <f>Pelephone!Z34</f>
        <v>-3</v>
      </c>
      <c r="V12" s="370">
        <f t="shared" ref="V12:V13" si="0">U12+T12</f>
        <v>-3</v>
      </c>
      <c r="W12" s="66">
        <f>Pelephone!AB34</f>
        <v>0</v>
      </c>
      <c r="X12" s="279">
        <f>W12+U12+T12</f>
        <v>-3</v>
      </c>
      <c r="Y12" s="163">
        <f>Z12-W12-U12-T12</f>
        <v>12</v>
      </c>
      <c r="Z12" s="157">
        <f>Pelephone!AE34</f>
        <v>9</v>
      </c>
      <c r="AA12" s="163">
        <f>Pelephone!AF34</f>
        <v>-1</v>
      </c>
      <c r="AB12" s="163">
        <f>Pelephone!AG34</f>
        <v>-1</v>
      </c>
      <c r="AC12" s="370">
        <f t="shared" ref="AC12:AC13" si="1">AB12+AA12</f>
        <v>-2</v>
      </c>
      <c r="AD12" s="66">
        <f>Pelephone!AI34</f>
        <v>4</v>
      </c>
      <c r="AE12" s="279">
        <f>AD12+AB12+AA12</f>
        <v>2</v>
      </c>
      <c r="AF12" s="61">
        <f>AG12-AD12-AB12-AA12</f>
        <v>31</v>
      </c>
      <c r="AG12" s="157">
        <f>Pelephone!AL34</f>
        <v>33</v>
      </c>
    </row>
    <row r="13" spans="1:269">
      <c r="A13" s="205" t="s">
        <v>322</v>
      </c>
      <c r="B13" s="55">
        <v>0</v>
      </c>
      <c r="C13" s="66">
        <v>0</v>
      </c>
      <c r="D13" s="66">
        <v>0</v>
      </c>
      <c r="E13" s="66">
        <v>0</v>
      </c>
      <c r="F13" s="66">
        <f>G13-E13-D13-C13</f>
        <v>0</v>
      </c>
      <c r="G13" s="55">
        <v>0</v>
      </c>
      <c r="H13" s="66">
        <v>0</v>
      </c>
      <c r="I13" s="66">
        <v>0</v>
      </c>
      <c r="J13" s="66">
        <v>0</v>
      </c>
      <c r="K13" s="282">
        <f>J13+I13+H13</f>
        <v>0</v>
      </c>
      <c r="L13" s="66">
        <f>M13-J13-I13-H13</f>
        <v>0</v>
      </c>
      <c r="M13" s="55">
        <v>0</v>
      </c>
      <c r="N13" s="66">
        <v>0</v>
      </c>
      <c r="O13" s="66">
        <v>0</v>
      </c>
      <c r="P13" s="66">
        <v>0</v>
      </c>
      <c r="Q13" s="282">
        <f>P13+O13+N13</f>
        <v>0</v>
      </c>
      <c r="R13" s="66">
        <f>S13-P13-O13-N13</f>
        <v>0</v>
      </c>
      <c r="S13" s="55">
        <v>0</v>
      </c>
      <c r="T13" s="66">
        <v>1</v>
      </c>
      <c r="U13" s="66">
        <v>2</v>
      </c>
      <c r="V13" s="370">
        <f t="shared" si="0"/>
        <v>3</v>
      </c>
      <c r="W13" s="66">
        <v>1</v>
      </c>
      <c r="X13" s="282">
        <f>W13+U13+T13</f>
        <v>4</v>
      </c>
      <c r="Y13" s="66">
        <v>1</v>
      </c>
      <c r="Z13" s="157">
        <f>V13+W13+Y13</f>
        <v>5</v>
      </c>
      <c r="AA13" s="66">
        <v>0</v>
      </c>
      <c r="AB13" s="66">
        <v>0</v>
      </c>
      <c r="AC13" s="365">
        <f t="shared" si="1"/>
        <v>0</v>
      </c>
      <c r="AD13" s="66">
        <v>2</v>
      </c>
      <c r="AE13" s="279">
        <f>AD13+AB13+AA13</f>
        <v>2</v>
      </c>
      <c r="AF13" s="66">
        <v>1</v>
      </c>
      <c r="AG13" s="157">
        <v>3</v>
      </c>
    </row>
    <row r="14" spans="1:269" s="381" customFormat="1">
      <c r="A14" s="372" t="s">
        <v>271</v>
      </c>
      <c r="B14" s="372">
        <f t="shared" ref="B14:T14" si="2">SUM(B11:B13)</f>
        <v>464</v>
      </c>
      <c r="C14" s="372">
        <f t="shared" si="2"/>
        <v>160</v>
      </c>
      <c r="D14" s="372">
        <f t="shared" si="2"/>
        <v>162</v>
      </c>
      <c r="E14" s="372">
        <f t="shared" si="2"/>
        <v>166</v>
      </c>
      <c r="F14" s="372">
        <f t="shared" si="2"/>
        <v>174</v>
      </c>
      <c r="G14" s="372">
        <f t="shared" si="2"/>
        <v>662</v>
      </c>
      <c r="H14" s="372">
        <f t="shared" si="2"/>
        <v>147</v>
      </c>
      <c r="I14" s="372">
        <f t="shared" si="2"/>
        <v>151</v>
      </c>
      <c r="J14" s="372">
        <f t="shared" si="2"/>
        <v>175</v>
      </c>
      <c r="K14" s="372">
        <f>J14+I14+H14</f>
        <v>473</v>
      </c>
      <c r="L14" s="372">
        <f t="shared" si="2"/>
        <v>143</v>
      </c>
      <c r="M14" s="372">
        <f t="shared" si="2"/>
        <v>616</v>
      </c>
      <c r="N14" s="372">
        <f t="shared" si="2"/>
        <v>138</v>
      </c>
      <c r="O14" s="372">
        <f t="shared" si="2"/>
        <v>139</v>
      </c>
      <c r="P14" s="372">
        <f t="shared" si="2"/>
        <v>120</v>
      </c>
      <c r="Q14" s="372">
        <f>P14+O14+N14</f>
        <v>397</v>
      </c>
      <c r="R14" s="372">
        <f t="shared" si="2"/>
        <v>136</v>
      </c>
      <c r="S14" s="372">
        <f t="shared" si="2"/>
        <v>533</v>
      </c>
      <c r="T14" s="372">
        <f t="shared" si="2"/>
        <v>140</v>
      </c>
      <c r="U14" s="372">
        <f>SUM(U11:U13)</f>
        <v>158</v>
      </c>
      <c r="V14" s="372">
        <f>U14+T14</f>
        <v>298</v>
      </c>
      <c r="W14" s="372">
        <f>SUM(W11:W13)</f>
        <v>167</v>
      </c>
      <c r="X14" s="372">
        <f>W14+U14+T14</f>
        <v>465</v>
      </c>
      <c r="Y14" s="372">
        <f>SUM(Y11:Y13)</f>
        <v>168</v>
      </c>
      <c r="Z14" s="372">
        <f>SUM(Z11:Z13)</f>
        <v>633</v>
      </c>
      <c r="AA14" s="372">
        <f t="shared" ref="AA14" si="3">SUM(AA11:AA13)</f>
        <v>185</v>
      </c>
      <c r="AB14" s="372">
        <f>SUM(AB11:AB13)</f>
        <v>187</v>
      </c>
      <c r="AC14" s="372">
        <f>AB14+AA14</f>
        <v>372</v>
      </c>
      <c r="AD14" s="372">
        <f>SUM(AD11:AD13)</f>
        <v>205</v>
      </c>
      <c r="AE14" s="372">
        <f>AD14+AB14+AA14</f>
        <v>577</v>
      </c>
      <c r="AF14" s="372">
        <f>SUM(AF11:AF13)</f>
        <v>184</v>
      </c>
      <c r="AG14" s="372">
        <f>SUM(AG11:AG13)</f>
        <v>761</v>
      </c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</row>
    <row r="15" spans="1:269">
      <c r="A15" s="62" t="s">
        <v>7</v>
      </c>
      <c r="B15" s="157"/>
      <c r="C15" s="63"/>
      <c r="D15" s="63">
        <f>D14/C14-1</f>
        <v>1.2499999999999956E-2</v>
      </c>
      <c r="E15" s="63">
        <f>E14/D14-1</f>
        <v>2.4691358024691468E-2</v>
      </c>
      <c r="F15" s="63">
        <f>F14/E14-1</f>
        <v>4.8192771084337283E-2</v>
      </c>
      <c r="G15" s="157"/>
      <c r="H15" s="63">
        <f>H14/F14-1</f>
        <v>-0.15517241379310343</v>
      </c>
      <c r="I15" s="63">
        <f>I14/H14-1</f>
        <v>2.7210884353741527E-2</v>
      </c>
      <c r="J15" s="63">
        <f>J14/I14-1</f>
        <v>0.1589403973509933</v>
      </c>
      <c r="K15" s="277"/>
      <c r="L15" s="63">
        <f>L14/J14-1</f>
        <v>-0.18285714285714283</v>
      </c>
      <c r="M15" s="157"/>
      <c r="N15" s="63">
        <f>N14/L14-1</f>
        <v>-3.4965034965035002E-2</v>
      </c>
      <c r="O15" s="63">
        <f>O14/N14-1</f>
        <v>7.2463768115942351E-3</v>
      </c>
      <c r="P15" s="63">
        <f>P14/O14-1</f>
        <v>-0.13669064748201443</v>
      </c>
      <c r="Q15" s="277"/>
      <c r="R15" s="63">
        <f>R14/P14-1</f>
        <v>0.1333333333333333</v>
      </c>
      <c r="S15" s="157"/>
      <c r="T15" s="63">
        <f>T14/R14-1</f>
        <v>2.9411764705882248E-2</v>
      </c>
      <c r="U15" s="63">
        <f>U14/T14-1</f>
        <v>0.12857142857142856</v>
      </c>
      <c r="V15" s="343"/>
      <c r="W15" s="63">
        <f>W14/U14-1</f>
        <v>5.6962025316455778E-2</v>
      </c>
      <c r="X15" s="277"/>
      <c r="Y15" s="63">
        <f>Y14/W14-1</f>
        <v>5.9880239520957446E-3</v>
      </c>
      <c r="Z15" s="157"/>
      <c r="AA15" s="63">
        <f>AA14/Y14-1</f>
        <v>0.10119047619047628</v>
      </c>
      <c r="AB15" s="63">
        <f>AB14/AA14-1</f>
        <v>1.08108108108107E-2</v>
      </c>
      <c r="AC15" s="343"/>
      <c r="AD15" s="63">
        <f>AD14/AB14-1</f>
        <v>9.625668449197855E-2</v>
      </c>
      <c r="AE15" s="277"/>
      <c r="AF15" s="63">
        <f>AF14/AD14-1</f>
        <v>-0.10243902439024388</v>
      </c>
      <c r="AG15" s="157"/>
    </row>
    <row r="16" spans="1:269">
      <c r="A16" s="62" t="s">
        <v>8</v>
      </c>
      <c r="B16" s="157"/>
      <c r="C16" s="64"/>
      <c r="D16" s="64"/>
      <c r="E16" s="64"/>
      <c r="F16" s="64"/>
      <c r="G16" s="23">
        <f>G14/B14-1</f>
        <v>0.42672413793103448</v>
      </c>
      <c r="H16" s="64">
        <f>H14/C14-1</f>
        <v>-8.1250000000000044E-2</v>
      </c>
      <c r="I16" s="64">
        <f>I14/D14-1</f>
        <v>-6.7901234567901203E-2</v>
      </c>
      <c r="J16" s="64">
        <f>J14/E14-1</f>
        <v>5.4216867469879526E-2</v>
      </c>
      <c r="K16" s="278"/>
      <c r="L16" s="64">
        <f t="shared" ref="L16:U16" si="4">L14/F14-1</f>
        <v>-0.17816091954022983</v>
      </c>
      <c r="M16" s="23">
        <f t="shared" si="4"/>
        <v>-6.9486404833836835E-2</v>
      </c>
      <c r="N16" s="64">
        <f t="shared" si="4"/>
        <v>-6.1224489795918324E-2</v>
      </c>
      <c r="O16" s="64">
        <f t="shared" si="4"/>
        <v>-7.9470198675496651E-2</v>
      </c>
      <c r="P16" s="64">
        <f t="shared" si="4"/>
        <v>-0.31428571428571428</v>
      </c>
      <c r="Q16" s="278">
        <f t="shared" si="4"/>
        <v>-0.16067653276955607</v>
      </c>
      <c r="R16" s="64">
        <f t="shared" si="4"/>
        <v>-4.8951048951048959E-2</v>
      </c>
      <c r="S16" s="23">
        <f t="shared" si="4"/>
        <v>-0.13474025974025972</v>
      </c>
      <c r="T16" s="64">
        <f t="shared" si="4"/>
        <v>1.449275362318847E-2</v>
      </c>
      <c r="U16" s="64">
        <f t="shared" si="4"/>
        <v>0.13669064748201443</v>
      </c>
      <c r="V16" s="343"/>
      <c r="W16" s="64">
        <f t="shared" ref="W16:AC16" si="5">W14/P14-1</f>
        <v>0.39166666666666661</v>
      </c>
      <c r="X16" s="278">
        <f t="shared" si="5"/>
        <v>0.17128463476070532</v>
      </c>
      <c r="Y16" s="64">
        <f t="shared" si="5"/>
        <v>0.23529411764705888</v>
      </c>
      <c r="Z16" s="23">
        <f t="shared" si="5"/>
        <v>0.18761726078799246</v>
      </c>
      <c r="AA16" s="64">
        <f t="shared" si="5"/>
        <v>0.3214285714285714</v>
      </c>
      <c r="AB16" s="64">
        <f t="shared" si="5"/>
        <v>0.18354430379746844</v>
      </c>
      <c r="AC16" s="344">
        <f t="shared" si="5"/>
        <v>0.24832214765100669</v>
      </c>
      <c r="AD16" s="64">
        <f t="shared" ref="AD16" si="6">AD14/W14-1</f>
        <v>0.22754491017964074</v>
      </c>
      <c r="AE16" s="278">
        <f t="shared" ref="AE16" si="7">AE14/X14-1</f>
        <v>0.24086021505376354</v>
      </c>
      <c r="AF16" s="64">
        <f t="shared" ref="AF16" si="8">AF14/Y14-1</f>
        <v>9.5238095238095344E-2</v>
      </c>
      <c r="AG16" s="23">
        <f t="shared" ref="AG16" si="9">AG14/Z14-1</f>
        <v>0.20221169036334907</v>
      </c>
    </row>
    <row r="17" spans="1:269">
      <c r="A17" s="2" t="s">
        <v>343</v>
      </c>
      <c r="B17" s="252">
        <f>B14/Pelephone!G8</f>
        <v>0.18224666142969365</v>
      </c>
      <c r="C17" s="253">
        <f>C14/Pelephone!H8</f>
        <v>0.25848142164781907</v>
      </c>
      <c r="D17" s="253">
        <f>D14/Pelephone!I8</f>
        <v>0.26910299003322258</v>
      </c>
      <c r="E17" s="253">
        <f>E14/Pelephone!J8</f>
        <v>0.27483443708609273</v>
      </c>
      <c r="F17" s="253">
        <f>F14/Pelephone!K8</f>
        <v>0.28155339805825241</v>
      </c>
      <c r="G17" s="252">
        <f>G14/Pelephone!L8</f>
        <v>0.27097830536225953</v>
      </c>
      <c r="H17" s="253">
        <f>H14/Pelephone!M8</f>
        <v>0.25432525951557095</v>
      </c>
      <c r="I17" s="253">
        <f>I14/Pelephone!N8</f>
        <v>0.26491228070175438</v>
      </c>
      <c r="J17" s="253">
        <f>J14/Pelephone!O8</f>
        <v>0.28594771241830064</v>
      </c>
      <c r="K17" s="309">
        <f>K14/Pelephone!P8</f>
        <v>0.26874999999999999</v>
      </c>
      <c r="L17" s="253">
        <f>L14/Pelephone!Q8</f>
        <v>0.23754152823920266</v>
      </c>
      <c r="M17" s="252">
        <f>M14/Pelephone!R8</f>
        <v>0.26079593564775616</v>
      </c>
      <c r="N17" s="253">
        <f>N14/Pelephone!S8</f>
        <v>0.24083769633507854</v>
      </c>
      <c r="O17" s="253">
        <f>O14/Pelephone!T8</f>
        <v>0.25981308411214954</v>
      </c>
      <c r="P17" s="253">
        <f>P14/Pelephone!U8</f>
        <v>0.22018348623853212</v>
      </c>
      <c r="Q17" s="309">
        <f>Q14/Pelephone!V8</f>
        <v>0.24016938898971568</v>
      </c>
      <c r="R17" s="253">
        <f>R14/Pelephone!W8</f>
        <v>0.25515947467166977</v>
      </c>
      <c r="S17" s="252">
        <f>S14/Pelephone!X8</f>
        <v>0.24382433668801465</v>
      </c>
      <c r="T17" s="253">
        <f>T14/Pelephone!Y8</f>
        <v>0.24561403508771928</v>
      </c>
      <c r="U17" s="253">
        <f>U14/Pelephone!Z8</f>
        <v>0.27430555555555558</v>
      </c>
      <c r="V17" s="371">
        <f>V14/Pelephone!AA8</f>
        <v>0.26003490401396162</v>
      </c>
      <c r="W17" s="253">
        <f>W14/Pelephone!AB8</f>
        <v>0.30868761552680224</v>
      </c>
      <c r="X17" s="309">
        <f>X14/Pelephone!AC8</f>
        <v>0.27563722584469474</v>
      </c>
      <c r="Y17" s="253">
        <f>Y14/Pelephone!AD8</f>
        <v>0.27906976744186046</v>
      </c>
      <c r="Z17" s="252">
        <f>Z14/Pelephone!AE8</f>
        <v>0.27653997378768019</v>
      </c>
      <c r="AA17" s="253">
        <f>AA14/Pelephone!AF8</f>
        <v>0.30833333333333335</v>
      </c>
      <c r="AB17" s="253">
        <f>AB14/Pelephone!AG8</f>
        <v>0.31218697829716191</v>
      </c>
      <c r="AC17" s="371">
        <f>AC14/Pelephone!AH8</f>
        <v>0.31025854879065889</v>
      </c>
      <c r="AD17" s="253">
        <f>AD14/Pelephone!AI8</f>
        <v>0.33717105263157893</v>
      </c>
      <c r="AE17" s="309">
        <f>AE14/Pelephone!AJ8</f>
        <v>0.3193137797454344</v>
      </c>
      <c r="AF17" s="253">
        <f>AF14/Pelephone!AK8</f>
        <v>0.3108108108108108</v>
      </c>
      <c r="AG17" s="252">
        <f>AG14/Pelephone!AL8</f>
        <v>0.31721550646102542</v>
      </c>
    </row>
    <row r="18" spans="1:269">
      <c r="A18" s="60"/>
      <c r="B18" s="157"/>
      <c r="C18" s="163"/>
      <c r="D18" s="163"/>
      <c r="E18" s="163"/>
      <c r="F18" s="61"/>
      <c r="G18" s="157"/>
      <c r="H18" s="163"/>
      <c r="I18" s="163"/>
      <c r="J18" s="163"/>
      <c r="K18" s="279"/>
      <c r="L18" s="61"/>
      <c r="M18" s="157"/>
      <c r="N18" s="163"/>
      <c r="O18" s="163"/>
      <c r="P18" s="163"/>
      <c r="Q18" s="279"/>
      <c r="R18" s="163"/>
      <c r="S18" s="157"/>
      <c r="T18" s="163"/>
      <c r="U18" s="163"/>
      <c r="V18" s="370"/>
      <c r="W18" s="163"/>
      <c r="X18" s="279"/>
      <c r="Y18" s="163"/>
      <c r="Z18" s="157"/>
      <c r="AA18" s="163"/>
      <c r="AB18" s="163"/>
      <c r="AC18" s="370"/>
      <c r="AD18" s="163"/>
      <c r="AE18" s="279"/>
      <c r="AF18" s="163"/>
      <c r="AG18" s="157"/>
    </row>
    <row r="19" spans="1:269">
      <c r="A19" s="60" t="s">
        <v>349</v>
      </c>
      <c r="B19" s="157">
        <f>Pelephone!G39</f>
        <v>95</v>
      </c>
      <c r="C19" s="163">
        <f>Pelephone!H39</f>
        <v>9</v>
      </c>
      <c r="D19" s="163">
        <f>Pelephone!I39</f>
        <v>7</v>
      </c>
      <c r="E19" s="163">
        <f>Pelephone!J39</f>
        <v>6</v>
      </c>
      <c r="F19" s="61">
        <f>G19-E19-D19-C19</f>
        <v>2</v>
      </c>
      <c r="G19" s="157">
        <f>Pelephone!L39</f>
        <v>24</v>
      </c>
      <c r="H19" s="163">
        <f>Pelephone!M39</f>
        <v>2</v>
      </c>
      <c r="I19" s="163">
        <f>Pelephone!N39</f>
        <v>2</v>
      </c>
      <c r="J19" s="163">
        <f>Pelephone!O39</f>
        <v>18</v>
      </c>
      <c r="K19" s="279">
        <f>J19+I19+H19</f>
        <v>22</v>
      </c>
      <c r="L19" s="61">
        <f>M19-J19-I19-H19</f>
        <v>-69</v>
      </c>
      <c r="M19" s="157">
        <f>Pelephone!R39</f>
        <v>-47</v>
      </c>
      <c r="N19" s="163">
        <f>Pelephone!S39</f>
        <v>-2</v>
      </c>
      <c r="O19" s="163">
        <f>Pelephone!T39</f>
        <v>1</v>
      </c>
      <c r="P19" s="163">
        <f>Pelephone!U39</f>
        <v>-12</v>
      </c>
      <c r="Q19" s="279">
        <f>P19+O19+N19</f>
        <v>-13</v>
      </c>
      <c r="R19" s="163">
        <f>S19-P19-O19-N19</f>
        <v>-12</v>
      </c>
      <c r="S19" s="157">
        <f>Pelephone!X39</f>
        <v>-25</v>
      </c>
      <c r="T19" s="163">
        <f>Pelephone!Y39</f>
        <v>8</v>
      </c>
      <c r="U19" s="163">
        <f>Pelephone!Z39</f>
        <v>20</v>
      </c>
      <c r="V19" s="370">
        <f>U19+T19</f>
        <v>28</v>
      </c>
      <c r="W19" s="163">
        <f>Pelephone!AB39</f>
        <v>23</v>
      </c>
      <c r="X19" s="279">
        <f>W19+U19+T19</f>
        <v>51</v>
      </c>
      <c r="Y19" s="163">
        <f>Z19-W19-U19-T19</f>
        <v>13</v>
      </c>
      <c r="Z19" s="157">
        <f>Pelephone!AE39</f>
        <v>64</v>
      </c>
      <c r="AA19" s="163">
        <f>Pelephone!AF39</f>
        <v>56</v>
      </c>
      <c r="AB19" s="163">
        <f>Pelephone!AG39</f>
        <v>46</v>
      </c>
      <c r="AC19" s="370">
        <f>AB19+AA19</f>
        <v>102</v>
      </c>
      <c r="AD19" s="163">
        <f>Pelephone!AI39</f>
        <v>50</v>
      </c>
      <c r="AE19" s="279">
        <f>AD19+AB19+AA19</f>
        <v>152</v>
      </c>
      <c r="AF19" s="163">
        <f>AG19-AD19-AB19-AA19</f>
        <v>13</v>
      </c>
      <c r="AG19" s="157">
        <f>Pelephone!AL39</f>
        <v>165</v>
      </c>
    </row>
    <row r="20" spans="1:269">
      <c r="A20" s="205" t="s">
        <v>199</v>
      </c>
      <c r="B20" s="157">
        <f>Pelephone!G34*0.77</f>
        <v>6.93</v>
      </c>
      <c r="C20" s="66">
        <f>Pelephone!H34*0.77</f>
        <v>0</v>
      </c>
      <c r="D20" s="163">
        <f>Pelephone!I34*0.77</f>
        <v>0.77</v>
      </c>
      <c r="E20" s="66">
        <f>Pelephone!J34*0.77</f>
        <v>5.3900000000000006</v>
      </c>
      <c r="F20" s="163">
        <f>G20-E20-D20-C20</f>
        <v>0.76999999999999913</v>
      </c>
      <c r="G20" s="157">
        <f>Pelephone!L34*0.77</f>
        <v>6.93</v>
      </c>
      <c r="H20" s="66">
        <f>Pelephone!M34*0.77</f>
        <v>0</v>
      </c>
      <c r="I20" s="163">
        <f>Pelephone!N34*0.77</f>
        <v>2.31</v>
      </c>
      <c r="J20" s="66">
        <f>Pelephone!O34*0.77</f>
        <v>1.54</v>
      </c>
      <c r="K20" s="279">
        <f>J20+I20+H20</f>
        <v>3.85</v>
      </c>
      <c r="L20" s="163">
        <f>M20-J20-I20-H20</f>
        <v>59.29</v>
      </c>
      <c r="M20" s="157">
        <f>Pelephone!R34*0.77</f>
        <v>63.14</v>
      </c>
      <c r="N20" s="66">
        <f>Pelephone!S34*0.77</f>
        <v>0.77</v>
      </c>
      <c r="O20" s="163">
        <f>Pelephone!T34*0.77</f>
        <v>-3.08</v>
      </c>
      <c r="P20" s="66">
        <f>Pelephone!U34*0.77</f>
        <v>0</v>
      </c>
      <c r="Q20" s="279">
        <f>P20+O20+N20</f>
        <v>-2.31</v>
      </c>
      <c r="R20" s="163">
        <f>S20-P20-O20-N20</f>
        <v>16.169999999999998</v>
      </c>
      <c r="S20" s="157">
        <f>Pelephone!X34*0.77</f>
        <v>13.86</v>
      </c>
      <c r="T20" s="66">
        <f>Pelephone!Y34*0.77</f>
        <v>0</v>
      </c>
      <c r="U20" s="163">
        <f>Pelephone!Z34*0.77</f>
        <v>-2.31</v>
      </c>
      <c r="V20" s="370">
        <f>U20+T20</f>
        <v>-2.31</v>
      </c>
      <c r="W20" s="66">
        <f>Pelephone!AB34*0.77</f>
        <v>0</v>
      </c>
      <c r="X20" s="279">
        <f>W20+U20+T20</f>
        <v>-2.31</v>
      </c>
      <c r="Y20" s="163">
        <f>Z20-W20-U20-T20</f>
        <v>9.24</v>
      </c>
      <c r="Z20" s="157">
        <f>Pelephone!AE34*0.77</f>
        <v>6.93</v>
      </c>
      <c r="AA20" s="163">
        <f>Pelephone!AF34*0.77</f>
        <v>-0.77</v>
      </c>
      <c r="AB20" s="163">
        <f>Pelephone!AG34*0.77</f>
        <v>-0.77</v>
      </c>
      <c r="AC20" s="370">
        <f>AB20+AA20</f>
        <v>-1.54</v>
      </c>
      <c r="AD20" s="66">
        <v>3</v>
      </c>
      <c r="AE20" s="279">
        <f>AD20+AB20+AA20</f>
        <v>1.46</v>
      </c>
      <c r="AF20" s="163">
        <f>AG20-AD20-AB20-AA20</f>
        <v>23.95</v>
      </c>
      <c r="AG20" s="157">
        <f>Pelephone!AL34*0.77</f>
        <v>25.41</v>
      </c>
    </row>
    <row r="21" spans="1:269">
      <c r="A21" s="255" t="s">
        <v>355</v>
      </c>
      <c r="B21" s="55">
        <v>0</v>
      </c>
      <c r="C21" s="66">
        <v>0</v>
      </c>
      <c r="D21" s="66">
        <v>0</v>
      </c>
      <c r="E21" s="66">
        <v>0</v>
      </c>
      <c r="F21" s="66">
        <f>G21-E21-D21-C21</f>
        <v>0</v>
      </c>
      <c r="G21" s="55">
        <v>0</v>
      </c>
      <c r="H21" s="66">
        <v>0</v>
      </c>
      <c r="I21" s="66">
        <v>0</v>
      </c>
      <c r="J21" s="66">
        <v>0</v>
      </c>
      <c r="K21" s="282">
        <f>J21+I21+H21</f>
        <v>0</v>
      </c>
      <c r="L21" s="66">
        <f>M21-J21-I21-H21</f>
        <v>0</v>
      </c>
      <c r="M21" s="55">
        <v>0</v>
      </c>
      <c r="N21" s="66">
        <v>0</v>
      </c>
      <c r="O21" s="66">
        <v>0</v>
      </c>
      <c r="P21" s="66">
        <v>0</v>
      </c>
      <c r="Q21" s="282">
        <f>P21+O21+N21</f>
        <v>0</v>
      </c>
      <c r="R21" s="66">
        <f>S21-P21-O21-N21</f>
        <v>0</v>
      </c>
      <c r="S21" s="55">
        <v>0</v>
      </c>
      <c r="T21" s="66">
        <v>1</v>
      </c>
      <c r="U21" s="66">
        <f>U13</f>
        <v>2</v>
      </c>
      <c r="V21" s="370">
        <f>U21+T21</f>
        <v>3</v>
      </c>
      <c r="W21" s="66">
        <f>W13</f>
        <v>1</v>
      </c>
      <c r="X21" s="282">
        <f>W21+U21+T21</f>
        <v>4</v>
      </c>
      <c r="Y21" s="66">
        <f>Z21-W21-U21-T21</f>
        <v>1</v>
      </c>
      <c r="Z21" s="157">
        <f>Z13</f>
        <v>5</v>
      </c>
      <c r="AA21" s="66">
        <f>AA13</f>
        <v>0</v>
      </c>
      <c r="AB21" s="66">
        <f>AB13</f>
        <v>0</v>
      </c>
      <c r="AC21" s="365">
        <f>AB21+AA21</f>
        <v>0</v>
      </c>
      <c r="AD21" s="66">
        <f>AD13</f>
        <v>2</v>
      </c>
      <c r="AE21" s="279">
        <f>AD21+AB21+AA21</f>
        <v>2</v>
      </c>
      <c r="AF21" s="163">
        <f>AG21-AD21-AB21-AA21</f>
        <v>1</v>
      </c>
      <c r="AG21" s="157">
        <f>AG13</f>
        <v>3</v>
      </c>
    </row>
    <row r="22" spans="1:269" s="381" customFormat="1">
      <c r="A22" s="372" t="s">
        <v>351</v>
      </c>
      <c r="B22" s="382">
        <f t="shared" ref="B22:T22" si="10">SUM(B19:B21)</f>
        <v>101.93</v>
      </c>
      <c r="C22" s="382">
        <f t="shared" si="10"/>
        <v>9</v>
      </c>
      <c r="D22" s="382">
        <f t="shared" si="10"/>
        <v>7.77</v>
      </c>
      <c r="E22" s="382">
        <f t="shared" si="10"/>
        <v>11.39</v>
      </c>
      <c r="F22" s="382">
        <f t="shared" si="10"/>
        <v>2.7699999999999991</v>
      </c>
      <c r="G22" s="382">
        <f t="shared" si="10"/>
        <v>30.93</v>
      </c>
      <c r="H22" s="382">
        <f t="shared" si="10"/>
        <v>2</v>
      </c>
      <c r="I22" s="382">
        <f t="shared" si="10"/>
        <v>4.3100000000000005</v>
      </c>
      <c r="J22" s="382">
        <f t="shared" si="10"/>
        <v>19.54</v>
      </c>
      <c r="K22" s="382">
        <f>J22+I22+H22</f>
        <v>25.85</v>
      </c>
      <c r="L22" s="382">
        <f t="shared" si="10"/>
        <v>-9.7100000000000009</v>
      </c>
      <c r="M22" s="382">
        <f t="shared" si="10"/>
        <v>16.14</v>
      </c>
      <c r="N22" s="382">
        <f t="shared" si="10"/>
        <v>-1.23</v>
      </c>
      <c r="O22" s="382">
        <f t="shared" si="10"/>
        <v>-2.08</v>
      </c>
      <c r="P22" s="382">
        <f t="shared" si="10"/>
        <v>-12</v>
      </c>
      <c r="Q22" s="382">
        <f>P22+O22+N22</f>
        <v>-15.31</v>
      </c>
      <c r="R22" s="382">
        <f t="shared" si="10"/>
        <v>4.1699999999999982</v>
      </c>
      <c r="S22" s="382">
        <f t="shared" si="10"/>
        <v>-11.14</v>
      </c>
      <c r="T22" s="382">
        <f t="shared" si="10"/>
        <v>9</v>
      </c>
      <c r="U22" s="382">
        <f>SUM(U19:U21)</f>
        <v>19.690000000000001</v>
      </c>
      <c r="V22" s="382">
        <f>U22+T22</f>
        <v>28.69</v>
      </c>
      <c r="W22" s="382">
        <f>SUM(W19:W21)</f>
        <v>24</v>
      </c>
      <c r="X22" s="382">
        <f>W22+U22+T22</f>
        <v>52.69</v>
      </c>
      <c r="Y22" s="382">
        <v>23</v>
      </c>
      <c r="Z22" s="382">
        <f>SUM(Z19:Z21)</f>
        <v>75.930000000000007</v>
      </c>
      <c r="AA22" s="382">
        <f t="shared" ref="AA22" si="11">SUM(AA19:AA21)</f>
        <v>55.23</v>
      </c>
      <c r="AB22" s="382">
        <f>SUM(AB19:AB21)</f>
        <v>45.23</v>
      </c>
      <c r="AC22" s="382">
        <f>AB22+AA22</f>
        <v>100.46</v>
      </c>
      <c r="AD22" s="382">
        <f>SUM(AD19:AD21)</f>
        <v>55</v>
      </c>
      <c r="AE22" s="382">
        <f>AD22+AB22+AA22</f>
        <v>155.45999999999998</v>
      </c>
      <c r="AF22" s="382">
        <v>38</v>
      </c>
      <c r="AG22" s="382">
        <f>SUM(AG19:AG21)</f>
        <v>193.41</v>
      </c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</row>
    <row r="23" spans="1:269">
      <c r="A23" s="62" t="s">
        <v>7</v>
      </c>
      <c r="B23" s="157"/>
      <c r="C23" s="63"/>
      <c r="D23" s="63">
        <f>D22/C22-1</f>
        <v>-0.13666666666666671</v>
      </c>
      <c r="E23" s="63">
        <f>E22/D22-1</f>
        <v>0.46589446589446615</v>
      </c>
      <c r="F23" s="63">
        <f>F22/E22-1</f>
        <v>-0.7568042142230027</v>
      </c>
      <c r="G23" s="157"/>
      <c r="H23" s="63">
        <f>H22/F22-1</f>
        <v>-0.27797833935018024</v>
      </c>
      <c r="I23" s="63">
        <f>I22/H22-1</f>
        <v>1.1550000000000002</v>
      </c>
      <c r="J23" s="63">
        <f>J22/I22-1</f>
        <v>3.5336426914153121</v>
      </c>
      <c r="K23" s="277"/>
      <c r="L23" s="75" t="s">
        <v>33</v>
      </c>
      <c r="M23" s="157"/>
      <c r="N23" s="63">
        <f>N22/L22-1</f>
        <v>-0.87332646755921728</v>
      </c>
      <c r="O23" s="63">
        <f>O22/N22-1</f>
        <v>0.69105691056910579</v>
      </c>
      <c r="P23" s="63">
        <f>P22/O22-1</f>
        <v>4.7692307692307692</v>
      </c>
      <c r="Q23" s="277"/>
      <c r="R23" s="75" t="s">
        <v>33</v>
      </c>
      <c r="S23" s="157"/>
      <c r="T23" s="63">
        <f>T22/R22-1</f>
        <v>1.1582733812949648</v>
      </c>
      <c r="U23" s="63">
        <f>U22/T22-1</f>
        <v>1.1877777777777778</v>
      </c>
      <c r="V23" s="343"/>
      <c r="W23" s="63">
        <f>W22/U22-1</f>
        <v>0.21889283900457079</v>
      </c>
      <c r="X23" s="277"/>
      <c r="Y23" s="75">
        <v>0</v>
      </c>
      <c r="Z23" s="157"/>
      <c r="AA23" s="63">
        <f>AA22/Y22-1</f>
        <v>1.4013043478260867</v>
      </c>
      <c r="AB23" s="63">
        <f>AB22/AA22-1</f>
        <v>-0.1810610175629187</v>
      </c>
      <c r="AC23" s="343"/>
      <c r="AD23" s="63">
        <f>AD22/AB22-1</f>
        <v>0.21600707495025429</v>
      </c>
      <c r="AE23" s="63">
        <f t="shared" ref="AE23:AF23" si="12">AE22/AC22-1</f>
        <v>0.54748158471033226</v>
      </c>
      <c r="AF23" s="63">
        <f t="shared" si="12"/>
        <v>-0.30909090909090908</v>
      </c>
      <c r="AG23" s="157"/>
    </row>
    <row r="24" spans="1:269">
      <c r="A24" s="62" t="s">
        <v>8</v>
      </c>
      <c r="B24" s="157"/>
      <c r="C24" s="64"/>
      <c r="D24" s="64"/>
      <c r="E24" s="64"/>
      <c r="F24" s="64"/>
      <c r="G24" s="23">
        <f>G22/B22-1</f>
        <v>-0.69655646031590313</v>
      </c>
      <c r="H24" s="64">
        <f>H22/C22-1</f>
        <v>-0.77777777777777779</v>
      </c>
      <c r="I24" s="64">
        <f>I22/D22-1</f>
        <v>-0.44530244530244523</v>
      </c>
      <c r="J24" s="64">
        <f>J22/E22-1</f>
        <v>0.71553994732221238</v>
      </c>
      <c r="K24" s="280"/>
      <c r="L24" s="75" t="s">
        <v>33</v>
      </c>
      <c r="M24" s="23">
        <f>M22/G22-1</f>
        <v>-0.47817652764306495</v>
      </c>
      <c r="N24" s="75" t="s">
        <v>33</v>
      </c>
      <c r="O24" s="75" t="s">
        <v>33</v>
      </c>
      <c r="P24" s="75" t="s">
        <v>33</v>
      </c>
      <c r="Q24" s="280" t="s">
        <v>33</v>
      </c>
      <c r="R24" s="75" t="s">
        <v>33</v>
      </c>
      <c r="S24" s="82" t="s">
        <v>33</v>
      </c>
      <c r="T24" s="75" t="s">
        <v>33</v>
      </c>
      <c r="U24" s="75" t="s">
        <v>33</v>
      </c>
      <c r="V24" s="343"/>
      <c r="W24" s="75" t="s">
        <v>33</v>
      </c>
      <c r="X24" s="280" t="s">
        <v>33</v>
      </c>
      <c r="Y24" s="75">
        <f>Y22/R22-1</f>
        <v>4.5155875299760213</v>
      </c>
      <c r="Z24" s="82" t="s">
        <v>33</v>
      </c>
      <c r="AA24" s="64">
        <v>5.1109999999999998</v>
      </c>
      <c r="AB24" s="64">
        <f t="shared" ref="AB24" si="13">AB22/U22-1</f>
        <v>1.2971051295073637</v>
      </c>
      <c r="AC24" s="344">
        <f>AC22/V22-1</f>
        <v>2.501568490763332</v>
      </c>
      <c r="AD24" s="64">
        <f t="shared" ref="AD24:AE24" si="14">AD22/W22-1</f>
        <v>1.2916666666666665</v>
      </c>
      <c r="AE24" s="278">
        <f t="shared" si="14"/>
        <v>1.9504649838679065</v>
      </c>
      <c r="AF24" s="75">
        <f>AF22/Y22-1</f>
        <v>0.65217391304347827</v>
      </c>
      <c r="AG24" s="82">
        <f>AG22/Z22-1</f>
        <v>1.5472145397076251</v>
      </c>
    </row>
    <row r="25" spans="1:269">
      <c r="A25" s="60"/>
      <c r="B25" s="157"/>
      <c r="C25" s="163"/>
      <c r="D25" s="163"/>
      <c r="E25" s="163"/>
      <c r="F25" s="61"/>
      <c r="G25" s="157"/>
      <c r="H25" s="163"/>
      <c r="I25" s="163"/>
      <c r="J25" s="163"/>
      <c r="K25" s="279"/>
      <c r="L25" s="163"/>
      <c r="M25" s="157"/>
      <c r="N25" s="163"/>
      <c r="O25" s="163"/>
      <c r="P25" s="163"/>
      <c r="Q25" s="279"/>
      <c r="R25" s="61"/>
      <c r="S25" s="157"/>
      <c r="T25" s="163"/>
      <c r="U25" s="163"/>
      <c r="V25" s="370"/>
      <c r="W25" s="163"/>
      <c r="X25" s="279"/>
      <c r="Y25" s="61"/>
      <c r="Z25" s="157"/>
      <c r="AA25" s="163"/>
      <c r="AB25" s="163"/>
      <c r="AC25" s="370"/>
      <c r="AD25" s="163"/>
      <c r="AE25" s="279"/>
      <c r="AF25" s="61"/>
      <c r="AG25" s="157"/>
    </row>
    <row r="26" spans="1:269">
      <c r="A26" s="60" t="s">
        <v>347</v>
      </c>
      <c r="B26" s="157">
        <f>'B. Intl'!F47</f>
        <v>291</v>
      </c>
      <c r="C26" s="163">
        <f>'B. Intl'!G47</f>
        <v>69</v>
      </c>
      <c r="D26" s="163">
        <f>'B. Intl'!H47</f>
        <v>67</v>
      </c>
      <c r="E26" s="163">
        <f>'B. Intl'!I47</f>
        <v>69</v>
      </c>
      <c r="F26" s="61">
        <f>G26-E26-D26-C26</f>
        <v>66</v>
      </c>
      <c r="G26" s="157">
        <f>'B. Intl'!K47</f>
        <v>271</v>
      </c>
      <c r="H26" s="163">
        <f>'B. Intl'!L47</f>
        <v>72</v>
      </c>
      <c r="I26" s="163">
        <f>'B. Intl'!M47</f>
        <v>53</v>
      </c>
      <c r="J26" s="163">
        <f>'B. Intl'!N47</f>
        <v>7</v>
      </c>
      <c r="K26" s="279">
        <f>J26+I26+H26</f>
        <v>132</v>
      </c>
      <c r="L26" s="163">
        <f>M26-J26-I26-H26</f>
        <v>-138</v>
      </c>
      <c r="M26" s="157">
        <f>'B. Intl'!Q47</f>
        <v>-6</v>
      </c>
      <c r="N26" s="163">
        <f>'B. Intl'!R47</f>
        <v>72</v>
      </c>
      <c r="O26" s="163">
        <f>'B. Intl'!S47</f>
        <v>65</v>
      </c>
      <c r="P26" s="163">
        <f>'B. Intl'!T47</f>
        <v>-233</v>
      </c>
      <c r="Q26" s="279">
        <f>P26+O26+N26</f>
        <v>-96</v>
      </c>
      <c r="R26" s="61">
        <f>S26-P26-O26-N26</f>
        <v>4</v>
      </c>
      <c r="S26" s="157">
        <f>'B. Intl'!W47</f>
        <v>-92</v>
      </c>
      <c r="T26" s="163">
        <f>'B. Intl'!X47</f>
        <v>41</v>
      </c>
      <c r="U26" s="163">
        <f>'B. Intl'!Y47</f>
        <v>62</v>
      </c>
      <c r="V26" s="370">
        <f>U26+T26</f>
        <v>103</v>
      </c>
      <c r="W26" s="163">
        <f>'B. Intl'!AA47</f>
        <v>51</v>
      </c>
      <c r="X26" s="279">
        <f>W26+U26+T26</f>
        <v>154</v>
      </c>
      <c r="Y26" s="61">
        <f>Z26-W26-U26-T26</f>
        <v>41</v>
      </c>
      <c r="Z26" s="157">
        <f>'B. Intl'!AD47</f>
        <v>195</v>
      </c>
      <c r="AA26" s="163">
        <f>'B. Intl'!AE47</f>
        <v>34</v>
      </c>
      <c r="AB26" s="163">
        <f>'B. Intl'!AF47</f>
        <v>46</v>
      </c>
      <c r="AC26" s="370">
        <f>AB26+AA26</f>
        <v>80</v>
      </c>
      <c r="AD26" s="163">
        <f>'B. Intl'!AH47</f>
        <v>49</v>
      </c>
      <c r="AE26" s="279">
        <f>AD26+AB26+AA26</f>
        <v>129</v>
      </c>
      <c r="AF26" s="163">
        <f>AG26-AD26-AB26-AA26</f>
        <v>-25</v>
      </c>
      <c r="AG26" s="157">
        <f>'B. Intl'!AK47</f>
        <v>104</v>
      </c>
    </row>
    <row r="27" spans="1:269">
      <c r="A27" s="205" t="s">
        <v>199</v>
      </c>
      <c r="B27" s="157">
        <f>'B. Intl'!F36</f>
        <v>3</v>
      </c>
      <c r="C27" s="66">
        <f>'B. Intl'!G36</f>
        <v>2</v>
      </c>
      <c r="D27" s="163">
        <f>'B. Intl'!H36</f>
        <v>-1</v>
      </c>
      <c r="E27" s="163">
        <f>'B. Intl'!I36</f>
        <v>2</v>
      </c>
      <c r="F27" s="163">
        <f>G27-E27-D27-C27</f>
        <v>5</v>
      </c>
      <c r="G27" s="157">
        <f>'B. Intl'!K36</f>
        <v>8</v>
      </c>
      <c r="H27" s="66">
        <f>'B. Intl'!L36</f>
        <v>0</v>
      </c>
      <c r="I27" s="66">
        <f>'B. Intl'!M36</f>
        <v>16</v>
      </c>
      <c r="J27" s="163">
        <f>'B. Intl'!N36</f>
        <v>45</v>
      </c>
      <c r="K27" s="279">
        <f>J27+I27+H27</f>
        <v>61</v>
      </c>
      <c r="L27" s="163">
        <f>M27-J27-I27-H27</f>
        <v>196</v>
      </c>
      <c r="M27" s="157">
        <f>'B. Intl'!Q36</f>
        <v>257</v>
      </c>
      <c r="N27" s="66">
        <f>'B. Intl'!R36</f>
        <v>0</v>
      </c>
      <c r="O27" s="66">
        <f>'B. Intl'!S36</f>
        <v>0</v>
      </c>
      <c r="P27" s="163">
        <f>'B. Intl'!T36</f>
        <v>282</v>
      </c>
      <c r="Q27" s="279">
        <f>P27+O27+N27</f>
        <v>282</v>
      </c>
      <c r="R27" s="163">
        <f>S27-P27-O27-N27</f>
        <v>31</v>
      </c>
      <c r="S27" s="157">
        <f>'B. Intl'!W36</f>
        <v>313</v>
      </c>
      <c r="T27" s="66">
        <f>'B. Intl'!X36</f>
        <v>0</v>
      </c>
      <c r="U27" s="163">
        <f>'B. Intl'!Y36</f>
        <v>-1</v>
      </c>
      <c r="V27" s="370">
        <f>U27+T27</f>
        <v>-1</v>
      </c>
      <c r="W27" s="163">
        <f>'B. Intl'!AA36</f>
        <v>-2</v>
      </c>
      <c r="X27" s="279">
        <f>W27+U27+T27</f>
        <v>-3</v>
      </c>
      <c r="Y27" s="61">
        <f>Z27-W27-U27-T27</f>
        <v>9</v>
      </c>
      <c r="Z27" s="157">
        <f>'B. Intl'!AD36</f>
        <v>6</v>
      </c>
      <c r="AA27" s="66">
        <f>'B. Intl'!AE36</f>
        <v>1</v>
      </c>
      <c r="AB27" s="66">
        <f>'B. Intl'!AF36</f>
        <v>0</v>
      </c>
      <c r="AC27" s="370">
        <f>AB27+AA27</f>
        <v>1</v>
      </c>
      <c r="AD27" s="163">
        <f>'B. Intl'!AH36</f>
        <v>2</v>
      </c>
      <c r="AE27" s="279">
        <f>AD27+AB27+AA27</f>
        <v>3</v>
      </c>
      <c r="AF27" s="163">
        <f>AG27-AD27-AB27-AA27</f>
        <v>68</v>
      </c>
      <c r="AG27" s="157">
        <f>'B. Intl'!AK36</f>
        <v>71</v>
      </c>
    </row>
    <row r="28" spans="1:269">
      <c r="A28" s="205" t="s">
        <v>322</v>
      </c>
      <c r="B28" s="55">
        <v>0</v>
      </c>
      <c r="C28" s="66">
        <v>0</v>
      </c>
      <c r="D28" s="66">
        <v>0</v>
      </c>
      <c r="E28" s="66">
        <v>0</v>
      </c>
      <c r="F28" s="66">
        <f>G28-E28-D28-C28</f>
        <v>0</v>
      </c>
      <c r="G28" s="55">
        <v>0</v>
      </c>
      <c r="H28" s="66">
        <v>0</v>
      </c>
      <c r="I28" s="66">
        <v>0</v>
      </c>
      <c r="J28" s="66">
        <v>0</v>
      </c>
      <c r="K28" s="282">
        <f>J28+I28+H28</f>
        <v>0</v>
      </c>
      <c r="L28" s="66">
        <f>M28-J28-I28-H28</f>
        <v>0</v>
      </c>
      <c r="M28" s="55">
        <v>0</v>
      </c>
      <c r="N28" s="66">
        <v>0</v>
      </c>
      <c r="O28" s="66">
        <v>0</v>
      </c>
      <c r="P28" s="66">
        <v>0</v>
      </c>
      <c r="Q28" s="282">
        <f>P28+O28+N28</f>
        <v>0</v>
      </c>
      <c r="R28" s="66">
        <f>S28-P28-O28-N28</f>
        <v>0</v>
      </c>
      <c r="S28" s="55">
        <v>0</v>
      </c>
      <c r="T28" s="66">
        <v>0</v>
      </c>
      <c r="U28" s="66">
        <v>1</v>
      </c>
      <c r="V28" s="370">
        <f>U28+T28</f>
        <v>1</v>
      </c>
      <c r="W28" s="66">
        <v>1</v>
      </c>
      <c r="X28" s="282">
        <f>W28+U28+T28</f>
        <v>2</v>
      </c>
      <c r="Y28" s="66">
        <f>Z28-W28-U28-T28</f>
        <v>0</v>
      </c>
      <c r="Z28" s="157">
        <v>2</v>
      </c>
      <c r="AA28" s="66">
        <v>0</v>
      </c>
      <c r="AB28" s="66">
        <v>0</v>
      </c>
      <c r="AC28" s="365">
        <f>AB28+AA28</f>
        <v>0</v>
      </c>
      <c r="AD28" s="163">
        <v>1</v>
      </c>
      <c r="AE28" s="279">
        <f>AD28+AB28+AA28</f>
        <v>1</v>
      </c>
      <c r="AF28" s="163">
        <f>AG28-AD28-AB28-AA28</f>
        <v>1</v>
      </c>
      <c r="AG28" s="157">
        <v>2</v>
      </c>
    </row>
    <row r="29" spans="1:269" s="343" customFormat="1">
      <c r="A29" s="379" t="s">
        <v>344</v>
      </c>
      <c r="B29" s="380">
        <f>SUM(B26:B28)</f>
        <v>294</v>
      </c>
      <c r="C29" s="380">
        <f>SUM(C26:C28)</f>
        <v>71</v>
      </c>
      <c r="D29" s="380">
        <f>SUM(D26:D28)</f>
        <v>66</v>
      </c>
      <c r="E29" s="380">
        <f>SUM(E26:E28)</f>
        <v>71</v>
      </c>
      <c r="F29" s="380">
        <f>G29-E29-D29-C29</f>
        <v>71</v>
      </c>
      <c r="G29" s="380">
        <f>SUM(G26:G28)</f>
        <v>279</v>
      </c>
      <c r="H29" s="380">
        <f>SUM(H26:H28)</f>
        <v>72</v>
      </c>
      <c r="I29" s="380">
        <f>SUM(I26:I28)</f>
        <v>69</v>
      </c>
      <c r="J29" s="380">
        <f>SUM(J26:J28)</f>
        <v>52</v>
      </c>
      <c r="K29" s="379">
        <f>J29+I29+H29</f>
        <v>193</v>
      </c>
      <c r="L29" s="380">
        <f>M29-J29-I29-H29</f>
        <v>58</v>
      </c>
      <c r="M29" s="380">
        <f>SUM(M26:M28)</f>
        <v>251</v>
      </c>
      <c r="N29" s="380">
        <f>SUM(N26:N28)</f>
        <v>72</v>
      </c>
      <c r="O29" s="380">
        <f>SUM(O26:O28)</f>
        <v>65</v>
      </c>
      <c r="P29" s="380">
        <f>SUM(P26:P28)</f>
        <v>49</v>
      </c>
      <c r="Q29" s="379">
        <f>P29+O29+N29</f>
        <v>186</v>
      </c>
      <c r="R29" s="380">
        <f>S29-P29-O29-N29</f>
        <v>35</v>
      </c>
      <c r="S29" s="380">
        <f>SUM(S26:S28)</f>
        <v>221</v>
      </c>
      <c r="T29" s="380">
        <f>SUM(T26:T28)</f>
        <v>41</v>
      </c>
      <c r="U29" s="380">
        <f>SUM(U26:U28)</f>
        <v>62</v>
      </c>
      <c r="V29" s="380">
        <f>U29+T29</f>
        <v>103</v>
      </c>
      <c r="W29" s="380">
        <f>SUM(W26:W28)</f>
        <v>50</v>
      </c>
      <c r="X29" s="379">
        <f>W29+U29+T29</f>
        <v>153</v>
      </c>
      <c r="Y29" s="380">
        <f>Z29-W29-U29-T29</f>
        <v>50</v>
      </c>
      <c r="Z29" s="380">
        <f>SUM(Z26:Z28)</f>
        <v>203</v>
      </c>
      <c r="AA29" s="380">
        <f>SUM(AA26:AA28)</f>
        <v>35</v>
      </c>
      <c r="AB29" s="380">
        <f>SUM(AB26:AB28)</f>
        <v>46</v>
      </c>
      <c r="AC29" s="380">
        <f>AB29+AA29</f>
        <v>81</v>
      </c>
      <c r="AD29" s="380">
        <f>SUM(AD26:AD28)</f>
        <v>52</v>
      </c>
      <c r="AE29" s="379">
        <f>AD29+AB29+AA29</f>
        <v>133</v>
      </c>
      <c r="AF29" s="380">
        <f>AG29-AD29-AB29-AA29</f>
        <v>44</v>
      </c>
      <c r="AG29" s="380">
        <f>SUM(AG26:AG28)</f>
        <v>177</v>
      </c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</row>
    <row r="30" spans="1:269">
      <c r="A30" s="62" t="s">
        <v>7</v>
      </c>
      <c r="B30" s="157"/>
      <c r="C30" s="63"/>
      <c r="D30" s="63">
        <f>D29/C29-1</f>
        <v>-7.0422535211267623E-2</v>
      </c>
      <c r="E30" s="63">
        <f>E29/D29-1</f>
        <v>7.575757575757569E-2</v>
      </c>
      <c r="F30" s="63">
        <f>F29/E29-1</f>
        <v>0</v>
      </c>
      <c r="G30" s="157"/>
      <c r="H30" s="63">
        <f>H29/F29-1</f>
        <v>1.4084507042253502E-2</v>
      </c>
      <c r="I30" s="63">
        <f>I29/H29-1</f>
        <v>-4.166666666666663E-2</v>
      </c>
      <c r="J30" s="63">
        <f>J29/I29-1</f>
        <v>-0.24637681159420288</v>
      </c>
      <c r="K30" s="277"/>
      <c r="L30" s="63">
        <f>L29/J29-1</f>
        <v>0.11538461538461542</v>
      </c>
      <c r="M30" s="157"/>
      <c r="N30" s="63">
        <f>N29/L29-1</f>
        <v>0.24137931034482762</v>
      </c>
      <c r="O30" s="63">
        <f>O29/N29-1</f>
        <v>-9.722222222222221E-2</v>
      </c>
      <c r="P30" s="63">
        <f>P29/O29-1</f>
        <v>-0.24615384615384617</v>
      </c>
      <c r="Q30" s="277"/>
      <c r="R30" s="63">
        <f>R29/P29-1</f>
        <v>-0.2857142857142857</v>
      </c>
      <c r="S30" s="157"/>
      <c r="T30" s="63">
        <f>T29/R29-1</f>
        <v>0.17142857142857149</v>
      </c>
      <c r="U30" s="63">
        <f>U29/T29-1</f>
        <v>0.51219512195121952</v>
      </c>
      <c r="V30" s="343"/>
      <c r="W30" s="63">
        <f>W29/U29-1</f>
        <v>-0.19354838709677424</v>
      </c>
      <c r="X30" s="277"/>
      <c r="Y30" s="63">
        <f>Y29/W29-1</f>
        <v>0</v>
      </c>
      <c r="Z30" s="157"/>
      <c r="AA30" s="63">
        <f>AA29/Y29-1</f>
        <v>-0.30000000000000004</v>
      </c>
      <c r="AB30" s="63">
        <f>AB29/AA29-1</f>
        <v>0.31428571428571428</v>
      </c>
      <c r="AC30" s="343"/>
      <c r="AD30" s="63">
        <f>AD29/AB29-1</f>
        <v>0.13043478260869557</v>
      </c>
      <c r="AE30" s="277"/>
      <c r="AF30" s="63">
        <f>AF29/AD29-1</f>
        <v>-0.15384615384615385</v>
      </c>
      <c r="AG30" s="157"/>
    </row>
    <row r="31" spans="1:269">
      <c r="A31" s="62" t="s">
        <v>8</v>
      </c>
      <c r="B31" s="157"/>
      <c r="C31" s="64"/>
      <c r="D31" s="64"/>
      <c r="E31" s="64"/>
      <c r="F31" s="64"/>
      <c r="G31" s="23">
        <f>G29/B29-1</f>
        <v>-5.1020408163265252E-2</v>
      </c>
      <c r="H31" s="64">
        <f>H29/C29-1</f>
        <v>1.4084507042253502E-2</v>
      </c>
      <c r="I31" s="64">
        <f>I29/D29-1</f>
        <v>4.5454545454545414E-2</v>
      </c>
      <c r="J31" s="64">
        <f>J29/E29-1</f>
        <v>-0.26760563380281688</v>
      </c>
      <c r="K31" s="278"/>
      <c r="L31" s="64">
        <f t="shared" ref="L31:U31" si="15">L29/F29-1</f>
        <v>-0.18309859154929575</v>
      </c>
      <c r="M31" s="23">
        <f t="shared" si="15"/>
        <v>-0.10035842293906805</v>
      </c>
      <c r="N31" s="64">
        <f t="shared" si="15"/>
        <v>0</v>
      </c>
      <c r="O31" s="64">
        <f t="shared" si="15"/>
        <v>-5.7971014492753659E-2</v>
      </c>
      <c r="P31" s="64">
        <f t="shared" si="15"/>
        <v>-5.7692307692307709E-2</v>
      </c>
      <c r="Q31" s="278">
        <f t="shared" si="15"/>
        <v>-3.6269430051813489E-2</v>
      </c>
      <c r="R31" s="64">
        <f t="shared" si="15"/>
        <v>-0.39655172413793105</v>
      </c>
      <c r="S31" s="23">
        <f t="shared" si="15"/>
        <v>-0.11952191235059761</v>
      </c>
      <c r="T31" s="64">
        <f t="shared" si="15"/>
        <v>-0.43055555555555558</v>
      </c>
      <c r="U31" s="64">
        <f t="shared" si="15"/>
        <v>-4.6153846153846101E-2</v>
      </c>
      <c r="V31" s="343"/>
      <c r="W31" s="64">
        <f t="shared" ref="W31:AC31" si="16">W29/P29-1</f>
        <v>2.0408163265306145E-2</v>
      </c>
      <c r="X31" s="278">
        <f t="shared" si="16"/>
        <v>-0.17741935483870963</v>
      </c>
      <c r="Y31" s="64">
        <f t="shared" si="16"/>
        <v>0.4285714285714286</v>
      </c>
      <c r="Z31" s="23">
        <f t="shared" si="16"/>
        <v>-8.1447963800905021E-2</v>
      </c>
      <c r="AA31" s="64">
        <f t="shared" si="16"/>
        <v>-0.14634146341463417</v>
      </c>
      <c r="AB31" s="64">
        <f t="shared" si="16"/>
        <v>-0.25806451612903225</v>
      </c>
      <c r="AC31" s="344">
        <f t="shared" si="16"/>
        <v>-0.21359223300970875</v>
      </c>
      <c r="AD31" s="64">
        <f t="shared" ref="AD31" si="17">AD29/W29-1</f>
        <v>4.0000000000000036E-2</v>
      </c>
      <c r="AE31" s="278">
        <f t="shared" ref="AE31" si="18">AE29/X29-1</f>
        <v>-0.13071895424836599</v>
      </c>
      <c r="AF31" s="64">
        <f t="shared" ref="AF31" si="19">AF29/Y29-1</f>
        <v>-0.12</v>
      </c>
      <c r="AG31" s="23">
        <f t="shared" ref="AG31" si="20">AG29/Z29-1</f>
        <v>-0.1280788177339901</v>
      </c>
    </row>
    <row r="32" spans="1:269">
      <c r="A32" s="2" t="s">
        <v>345</v>
      </c>
      <c r="B32" s="252">
        <f>B29/'B. Intl'!F8</f>
        <v>0.19128171763175017</v>
      </c>
      <c r="C32" s="253">
        <f>C29/'B. Intl'!G8</f>
        <v>0.20170454545454544</v>
      </c>
      <c r="D32" s="253">
        <f>D29/'B. Intl'!H8</f>
        <v>0.19642857142857142</v>
      </c>
      <c r="E32" s="253">
        <f>E29/'B. Intl'!I8</f>
        <v>0.21321321321321321</v>
      </c>
      <c r="F32" s="253">
        <f>F29/'B. Intl'!J8</f>
        <v>0.1918918918918919</v>
      </c>
      <c r="G32" s="252">
        <f>G29/'B. Intl'!K8</f>
        <v>0.20057512580877068</v>
      </c>
      <c r="H32" s="253">
        <f>H29/'B. Intl'!L8</f>
        <v>0.21114369501466276</v>
      </c>
      <c r="I32" s="253">
        <f>I29/'B. Intl'!M8</f>
        <v>0.20353982300884957</v>
      </c>
      <c r="J32" s="253">
        <f>J29/'B. Intl'!N8</f>
        <v>0.1580547112462006</v>
      </c>
      <c r="K32" s="309">
        <f>K29/'B. Intl'!O8</f>
        <v>0.19127849355797819</v>
      </c>
      <c r="L32" s="253">
        <f>L29/'B. Intl'!P8</f>
        <v>0.17575757575757575</v>
      </c>
      <c r="M32" s="252">
        <f>M29/'B. Intl'!Q8</f>
        <v>0.18745332337565349</v>
      </c>
      <c r="N32" s="253">
        <f>N29/'B. Intl'!R8</f>
        <v>0.22712933753943218</v>
      </c>
      <c r="O32" s="253">
        <f>O29/'B. Intl'!S8</f>
        <v>0.2070063694267516</v>
      </c>
      <c r="P32" s="253">
        <f>P29/'B. Intl'!T8</f>
        <v>0.15555555555555556</v>
      </c>
      <c r="Q32" s="309">
        <f>Q29/'B. Intl'!U8</f>
        <v>0.19661733615221988</v>
      </c>
      <c r="R32" s="253">
        <f>R29/'B. Intl'!V8</f>
        <v>0.1076923076923077</v>
      </c>
      <c r="S32" s="252">
        <f>S29/'B. Intl'!W8</f>
        <v>0.17387883556254918</v>
      </c>
      <c r="T32" s="253">
        <f>T29/'B. Intl'!X8</f>
        <v>0.13141025641025642</v>
      </c>
      <c r="U32" s="253">
        <f>U29/'B. Intl'!Y8</f>
        <v>0.2</v>
      </c>
      <c r="V32" s="371">
        <f>V29/'B. Intl'!Z8</f>
        <v>0.16559485530546625</v>
      </c>
      <c r="W32" s="253">
        <f>W29/'B. Intl'!AA8</f>
        <v>0.17421602787456447</v>
      </c>
      <c r="X32" s="309">
        <f>X29/'B. Intl'!AB8</f>
        <v>0.16831683168316833</v>
      </c>
      <c r="Y32" s="253">
        <f>Y29/'B. Intl'!AC8</f>
        <v>0.1524390243902439</v>
      </c>
      <c r="Z32" s="252">
        <f>Z29/'B. Intl'!AD8</f>
        <v>0.16410670978173</v>
      </c>
      <c r="AA32" s="253">
        <f>AA29/'B. Intl'!AE8</f>
        <v>0.11400651465798045</v>
      </c>
      <c r="AB32" s="253">
        <f>AB29/'B. Intl'!AF8</f>
        <v>0.15231788079470199</v>
      </c>
      <c r="AC32" s="371">
        <f>AC29/'B. Intl'!AG8</f>
        <v>0.13300492610837439</v>
      </c>
      <c r="AD32" s="253">
        <f>AD29/'B. Intl'!AH8</f>
        <v>0.16720257234726688</v>
      </c>
      <c r="AE32" s="309">
        <f>AE29/'B. Intl'!AI8</f>
        <v>0.14456521739130435</v>
      </c>
      <c r="AF32" s="253">
        <f>AF29/'B. Intl'!AJ8</f>
        <v>0.13793103448275862</v>
      </c>
      <c r="AG32" s="252">
        <f>AG29/'B. Intl'!AK8</f>
        <v>0.14285714285714285</v>
      </c>
    </row>
    <row r="33" spans="1:269">
      <c r="A33" s="205"/>
      <c r="B33" s="252"/>
      <c r="C33" s="253"/>
      <c r="D33" s="253"/>
      <c r="E33" s="253"/>
      <c r="F33" s="253"/>
      <c r="G33" s="252"/>
      <c r="H33" s="253"/>
      <c r="I33" s="253"/>
      <c r="J33" s="253"/>
      <c r="K33" s="309"/>
      <c r="L33" s="253"/>
      <c r="M33" s="252"/>
      <c r="N33" s="253"/>
      <c r="O33" s="253"/>
      <c r="P33" s="253"/>
      <c r="Q33" s="309"/>
      <c r="R33" s="253"/>
      <c r="S33" s="252"/>
      <c r="T33" s="253"/>
      <c r="U33" s="253"/>
      <c r="V33" s="371"/>
      <c r="W33" s="253"/>
      <c r="X33" s="309"/>
      <c r="Y33" s="253"/>
      <c r="Z33" s="252"/>
      <c r="AA33" s="253"/>
      <c r="AB33" s="253"/>
      <c r="AC33" s="371"/>
      <c r="AD33" s="253"/>
      <c r="AE33" s="309"/>
      <c r="AF33" s="253"/>
      <c r="AG33" s="252"/>
    </row>
    <row r="34" spans="1:269">
      <c r="A34" s="60" t="s">
        <v>348</v>
      </c>
      <c r="B34" s="157">
        <f>'B. Intl'!F41</f>
        <v>115</v>
      </c>
      <c r="C34" s="163">
        <f>'B. Intl'!G41</f>
        <v>18</v>
      </c>
      <c r="D34" s="163">
        <f>'B. Intl'!H41</f>
        <v>14</v>
      </c>
      <c r="E34" s="163">
        <f>'B. Intl'!I41</f>
        <v>14</v>
      </c>
      <c r="F34" s="61">
        <f>G34-E34-D34-C34</f>
        <v>5</v>
      </c>
      <c r="G34" s="157">
        <f>'B. Intl'!K41</f>
        <v>51</v>
      </c>
      <c r="H34" s="163">
        <f>'B. Intl'!L41</f>
        <v>20</v>
      </c>
      <c r="I34" s="163">
        <f>'B. Intl'!M41</f>
        <v>4</v>
      </c>
      <c r="J34" s="163">
        <f>'B. Intl'!N41</f>
        <v>-32</v>
      </c>
      <c r="K34" s="279">
        <f>J34+I34+H34</f>
        <v>-8</v>
      </c>
      <c r="L34" s="61">
        <f>M34-J34-I34-H34</f>
        <v>-149</v>
      </c>
      <c r="M34" s="157">
        <f>'B. Intl'!Q41</f>
        <v>-157</v>
      </c>
      <c r="N34" s="163">
        <f>'B. Intl'!R41</f>
        <v>22</v>
      </c>
      <c r="O34" s="163">
        <f>'B. Intl'!S41</f>
        <v>21</v>
      </c>
      <c r="P34" s="163">
        <f>'B. Intl'!T41</f>
        <v>-305</v>
      </c>
      <c r="Q34" s="279">
        <f>P34+O34+N34</f>
        <v>-262</v>
      </c>
      <c r="R34" s="163">
        <f>S34-P34-O34-N34</f>
        <v>-13</v>
      </c>
      <c r="S34" s="157">
        <f>'B. Intl'!W41</f>
        <v>-275</v>
      </c>
      <c r="T34" s="163">
        <f>'B. Intl'!X41</f>
        <v>-8</v>
      </c>
      <c r="U34" s="163">
        <f>'B. Intl'!Y41</f>
        <v>11</v>
      </c>
      <c r="V34" s="370">
        <f>U34+T34</f>
        <v>3</v>
      </c>
      <c r="W34" s="163">
        <f>'B. Intl'!AA41</f>
        <v>10</v>
      </c>
      <c r="X34" s="279">
        <f>W34+U34+T34</f>
        <v>13</v>
      </c>
      <c r="Y34" s="163">
        <f>Z34-W34-U34-T34</f>
        <v>-5</v>
      </c>
      <c r="Z34" s="157">
        <f>'B. Intl'!AD41</f>
        <v>8</v>
      </c>
      <c r="AA34" s="163">
        <f>'B. Intl'!AE41</f>
        <v>-5</v>
      </c>
      <c r="AB34" s="163">
        <f>'B. Intl'!AF41</f>
        <v>15</v>
      </c>
      <c r="AC34" s="370">
        <f>AB34+AA34</f>
        <v>10</v>
      </c>
      <c r="AD34" s="163">
        <f>'B. Intl'!AH41</f>
        <v>16</v>
      </c>
      <c r="AE34" s="279">
        <f>AD34+AB34+AA34</f>
        <v>26</v>
      </c>
      <c r="AF34" s="163">
        <f>AG34-AD34-AB34-AA34</f>
        <v>-58</v>
      </c>
      <c r="AG34" s="157">
        <f>'B. Intl'!AK41</f>
        <v>-32</v>
      </c>
    </row>
    <row r="35" spans="1:269">
      <c r="A35" s="205" t="s">
        <v>199</v>
      </c>
      <c r="B35" s="157">
        <f>'B. Intl'!F36*0.77</f>
        <v>2.31</v>
      </c>
      <c r="C35" s="66">
        <f>'B. Intl'!G36*0.77</f>
        <v>1.54</v>
      </c>
      <c r="D35" s="233">
        <f>'B. Intl'!H36*0.77</f>
        <v>-0.77</v>
      </c>
      <c r="E35" s="163">
        <f>'B. Intl'!I36*0.77</f>
        <v>1.54</v>
      </c>
      <c r="F35" s="163">
        <f>G35-E35-D35-C35</f>
        <v>3.8500000000000005</v>
      </c>
      <c r="G35" s="157">
        <f>'B. Intl'!K36*0.77</f>
        <v>6.16</v>
      </c>
      <c r="H35" s="66">
        <f>'B. Intl'!L36*0.77</f>
        <v>0</v>
      </c>
      <c r="I35" s="66">
        <f>'B. Intl'!M36*0.77</f>
        <v>12.32</v>
      </c>
      <c r="J35" s="163">
        <f>'B. Intl'!N36*0.77</f>
        <v>34.65</v>
      </c>
      <c r="K35" s="279">
        <f>J35+I35+H35</f>
        <v>46.97</v>
      </c>
      <c r="L35" s="163">
        <f>M35-J35-I35-H35</f>
        <v>150.92000000000002</v>
      </c>
      <c r="M35" s="157">
        <f>'B. Intl'!Q36*0.77</f>
        <v>197.89000000000001</v>
      </c>
      <c r="N35" s="66">
        <f>'B. Intl'!R36</f>
        <v>0</v>
      </c>
      <c r="O35" s="66">
        <f>'B. Intl'!S36</f>
        <v>0</v>
      </c>
      <c r="P35" s="163">
        <f>'B. Intl'!T36</f>
        <v>282</v>
      </c>
      <c r="Q35" s="279">
        <f>P35+O35+N35</f>
        <v>282</v>
      </c>
      <c r="R35" s="163">
        <f>S35-P35-O35-N35</f>
        <v>31</v>
      </c>
      <c r="S35" s="157">
        <f>'B. Intl'!W36</f>
        <v>313</v>
      </c>
      <c r="T35" s="66">
        <f>'B. Intl'!X36</f>
        <v>0</v>
      </c>
      <c r="U35" s="163">
        <f>'B. Intl'!Y36</f>
        <v>-1</v>
      </c>
      <c r="V35" s="370">
        <f>U35+T35</f>
        <v>-1</v>
      </c>
      <c r="W35" s="163">
        <f>'B. Intl'!AA36</f>
        <v>-2</v>
      </c>
      <c r="X35" s="279">
        <f>W35+U35+T35</f>
        <v>-3</v>
      </c>
      <c r="Y35" s="163">
        <f>Z35-W35-U35-T35</f>
        <v>9</v>
      </c>
      <c r="Z35" s="157">
        <f>'B. Intl'!AD36</f>
        <v>6</v>
      </c>
      <c r="AA35" s="66">
        <f>'B. Intl'!AE36</f>
        <v>1</v>
      </c>
      <c r="AB35" s="66">
        <f>'B. Intl'!AF36</f>
        <v>0</v>
      </c>
      <c r="AC35" s="370">
        <f>AB35+AA35</f>
        <v>1</v>
      </c>
      <c r="AD35" s="163">
        <f>'B. Intl'!AH36</f>
        <v>2</v>
      </c>
      <c r="AE35" s="279">
        <f>AD35+AB35+AA35</f>
        <v>3</v>
      </c>
      <c r="AF35" s="163">
        <f>AG35-AD35-AB35-AA35</f>
        <v>68</v>
      </c>
      <c r="AG35" s="157">
        <f>'B. Intl'!AK36</f>
        <v>71</v>
      </c>
    </row>
    <row r="36" spans="1:269">
      <c r="A36" s="255" t="s">
        <v>355</v>
      </c>
      <c r="B36" s="55">
        <v>0</v>
      </c>
      <c r="C36" s="66">
        <v>0</v>
      </c>
      <c r="D36" s="66">
        <v>0</v>
      </c>
      <c r="E36" s="66">
        <v>0</v>
      </c>
      <c r="F36" s="66">
        <f>G36-E36-D36-C36</f>
        <v>0</v>
      </c>
      <c r="G36" s="55">
        <v>0</v>
      </c>
      <c r="H36" s="66">
        <v>0</v>
      </c>
      <c r="I36" s="66">
        <v>0</v>
      </c>
      <c r="J36" s="66">
        <v>0</v>
      </c>
      <c r="K36" s="282">
        <f>J36+I36+H36</f>
        <v>0</v>
      </c>
      <c r="L36" s="66">
        <f>M36-J36-I36-H36</f>
        <v>0</v>
      </c>
      <c r="M36" s="55">
        <v>0</v>
      </c>
      <c r="N36" s="66">
        <v>0</v>
      </c>
      <c r="O36" s="66">
        <v>0</v>
      </c>
      <c r="P36" s="66">
        <v>0</v>
      </c>
      <c r="Q36" s="282">
        <f>P36+O36+N36</f>
        <v>0</v>
      </c>
      <c r="R36" s="66">
        <f>S36-P36-O36-N36</f>
        <v>0</v>
      </c>
      <c r="S36" s="55">
        <v>0</v>
      </c>
      <c r="T36" s="66">
        <f>T28</f>
        <v>0</v>
      </c>
      <c r="U36" s="66">
        <v>1</v>
      </c>
      <c r="V36" s="370">
        <f>U36+T36</f>
        <v>1</v>
      </c>
      <c r="W36" s="66">
        <f>W28</f>
        <v>1</v>
      </c>
      <c r="X36" s="282">
        <f>W36+U36+T36</f>
        <v>2</v>
      </c>
      <c r="Y36" s="66">
        <f>Z36-W36-U36-T36</f>
        <v>0</v>
      </c>
      <c r="Z36" s="157">
        <f>Z28</f>
        <v>2</v>
      </c>
      <c r="AA36" s="66">
        <f>AA28</f>
        <v>0</v>
      </c>
      <c r="AB36" s="66">
        <f>AB28</f>
        <v>0</v>
      </c>
      <c r="AC36" s="365">
        <f>AB36+AA36</f>
        <v>0</v>
      </c>
      <c r="AD36" s="163">
        <f>AD28</f>
        <v>1</v>
      </c>
      <c r="AE36" s="279">
        <f>AD36+AB36+AA36</f>
        <v>1</v>
      </c>
      <c r="AF36" s="163">
        <f>AG36-AD36-AB36-AA36</f>
        <v>1</v>
      </c>
      <c r="AG36" s="157">
        <f>AG28</f>
        <v>2</v>
      </c>
    </row>
    <row r="37" spans="1:269" s="343" customFormat="1">
      <c r="A37" s="379" t="s">
        <v>350</v>
      </c>
      <c r="B37" s="380">
        <f>SUM(B34:B36)</f>
        <v>117.31</v>
      </c>
      <c r="C37" s="380">
        <f>SUM(C34:C36)</f>
        <v>19.54</v>
      </c>
      <c r="D37" s="380">
        <f>SUM(D34:D36)</f>
        <v>13.23</v>
      </c>
      <c r="E37" s="380">
        <f>SUM(E34:E36)</f>
        <v>15.54</v>
      </c>
      <c r="F37" s="380">
        <f>G37-E37-D37-C37</f>
        <v>8.8499999999999979</v>
      </c>
      <c r="G37" s="380">
        <f>SUM(G34:G36)</f>
        <v>57.16</v>
      </c>
      <c r="H37" s="380">
        <f>SUM(H34:H36)</f>
        <v>20</v>
      </c>
      <c r="I37" s="380">
        <f>SUM(I34:I36)</f>
        <v>16.32</v>
      </c>
      <c r="J37" s="380">
        <f>SUM(J34:J36)</f>
        <v>2.6499999999999986</v>
      </c>
      <c r="K37" s="380">
        <f>J37+I37+H37</f>
        <v>38.97</v>
      </c>
      <c r="L37" s="380">
        <f>M37-J37-I37-H37</f>
        <v>1.9200000000000159</v>
      </c>
      <c r="M37" s="380">
        <f>SUM(M34:M36)</f>
        <v>40.890000000000015</v>
      </c>
      <c r="N37" s="380">
        <f>SUM(N34:N36)</f>
        <v>22</v>
      </c>
      <c r="O37" s="380">
        <f>SUM(O34:O36)</f>
        <v>21</v>
      </c>
      <c r="P37" s="380">
        <f>SUM(P34:P36)</f>
        <v>-23</v>
      </c>
      <c r="Q37" s="380">
        <f>P37+O37+N37</f>
        <v>20</v>
      </c>
      <c r="R37" s="380">
        <f>S37-P37-O37-N37</f>
        <v>18</v>
      </c>
      <c r="S37" s="380">
        <f>SUM(S34:S36)</f>
        <v>38</v>
      </c>
      <c r="T37" s="380">
        <f>SUM(T34:T36)</f>
        <v>-8</v>
      </c>
      <c r="U37" s="380">
        <f>SUM(U34:U36)</f>
        <v>11</v>
      </c>
      <c r="V37" s="380">
        <f>U37+T37</f>
        <v>3</v>
      </c>
      <c r="W37" s="380">
        <f>SUM(W34:W36)</f>
        <v>9</v>
      </c>
      <c r="X37" s="380">
        <f>W37+U37+T37</f>
        <v>12</v>
      </c>
      <c r="Y37" s="380">
        <f>Z37-W37-U37-T37</f>
        <v>4</v>
      </c>
      <c r="Z37" s="380">
        <f>SUM(Z34:Z36)</f>
        <v>16</v>
      </c>
      <c r="AA37" s="380">
        <f>SUM(AA34:AA36)</f>
        <v>-4</v>
      </c>
      <c r="AB37" s="380">
        <f>SUM(AB34:AB36)</f>
        <v>15</v>
      </c>
      <c r="AC37" s="380">
        <f>AB37+AA37</f>
        <v>11</v>
      </c>
      <c r="AD37" s="380">
        <f>SUM(AD34:AD36)</f>
        <v>19</v>
      </c>
      <c r="AE37" s="380">
        <f>AD37+AB37+AA37</f>
        <v>30</v>
      </c>
      <c r="AF37" s="380">
        <f>AG37-AD37-AB37-AA37</f>
        <v>11</v>
      </c>
      <c r="AG37" s="380">
        <f>SUM(AG34:AG36)</f>
        <v>41</v>
      </c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</row>
    <row r="38" spans="1:269">
      <c r="A38" s="62" t="s">
        <v>7</v>
      </c>
      <c r="B38" s="157"/>
      <c r="C38" s="63"/>
      <c r="D38" s="63">
        <f>D37/C37-1</f>
        <v>-0.3229273285568065</v>
      </c>
      <c r="E38" s="63">
        <f>E37/D37-1</f>
        <v>0.17460317460317443</v>
      </c>
      <c r="F38" s="63">
        <f>F37/E37-1</f>
        <v>-0.43050193050193064</v>
      </c>
      <c r="G38" s="157"/>
      <c r="H38" s="63">
        <f>H37/F37-1</f>
        <v>1.259887005649718</v>
      </c>
      <c r="I38" s="63">
        <f>I37/H37-1</f>
        <v>-0.18399999999999994</v>
      </c>
      <c r="J38" s="63">
        <f>J37/I37-1</f>
        <v>-0.83762254901960786</v>
      </c>
      <c r="K38" s="277"/>
      <c r="L38" s="63">
        <f>L37/J37-1</f>
        <v>-0.27547169811320116</v>
      </c>
      <c r="M38" s="157"/>
      <c r="N38" s="63">
        <f>N37/L37-1</f>
        <v>10.458333333333238</v>
      </c>
      <c r="O38" s="63">
        <f>O37/N37-1</f>
        <v>-4.5454545454545414E-2</v>
      </c>
      <c r="P38" s="75" t="s">
        <v>33</v>
      </c>
      <c r="Q38" s="277"/>
      <c r="R38" s="75" t="s">
        <v>33</v>
      </c>
      <c r="S38" s="157"/>
      <c r="T38" s="63">
        <f>T37/R37-1</f>
        <v>-1.4444444444444444</v>
      </c>
      <c r="U38" s="63">
        <f>U37/T37-1</f>
        <v>-2.375</v>
      </c>
      <c r="V38" s="343"/>
      <c r="W38" s="63">
        <f>W37/U37-1</f>
        <v>-0.18181818181818177</v>
      </c>
      <c r="X38" s="277"/>
      <c r="Y38" s="75" t="s">
        <v>33</v>
      </c>
      <c r="Z38" s="157"/>
      <c r="AA38" s="63">
        <f>AA37/Y37-1</f>
        <v>-2</v>
      </c>
      <c r="AB38" s="75" t="s">
        <v>33</v>
      </c>
      <c r="AC38" s="343"/>
      <c r="AD38" s="63">
        <f>AD37/AB37-1</f>
        <v>0.26666666666666661</v>
      </c>
      <c r="AE38" s="277"/>
      <c r="AF38" s="75" t="s">
        <v>33</v>
      </c>
      <c r="AG38" s="157"/>
    </row>
    <row r="39" spans="1:269">
      <c r="A39" s="62" t="s">
        <v>8</v>
      </c>
      <c r="B39" s="157"/>
      <c r="C39" s="64"/>
      <c r="D39" s="64"/>
      <c r="E39" s="64"/>
      <c r="F39" s="64"/>
      <c r="G39" s="23">
        <f>G37/B37-1</f>
        <v>-0.51274401159321459</v>
      </c>
      <c r="H39" s="64">
        <f>H37/C37-1</f>
        <v>2.3541453428863823E-2</v>
      </c>
      <c r="I39" s="64">
        <f>I37/D37-1</f>
        <v>0.23356009070294781</v>
      </c>
      <c r="J39" s="64">
        <f>J37/E37-1</f>
        <v>-0.82947232947232952</v>
      </c>
      <c r="K39" s="278"/>
      <c r="L39" s="64">
        <f>L37/F37-1</f>
        <v>-0.78305084745762521</v>
      </c>
      <c r="M39" s="23">
        <f>M37/G37-1</f>
        <v>-0.28463960811756439</v>
      </c>
      <c r="N39" s="64">
        <f>N37/H37-1</f>
        <v>0.10000000000000009</v>
      </c>
      <c r="O39" s="64">
        <f>O37/I37-1</f>
        <v>0.28676470588235281</v>
      </c>
      <c r="P39" s="75" t="s">
        <v>33</v>
      </c>
      <c r="Q39" s="278">
        <f>Q37/K37-1</f>
        <v>-0.4867847061842443</v>
      </c>
      <c r="R39" s="64">
        <f>R37/L37-1</f>
        <v>8.3749999999999218</v>
      </c>
      <c r="S39" s="23">
        <f>S37/M37-1</f>
        <v>-7.0677427243825197E-2</v>
      </c>
      <c r="T39" s="64">
        <f>T37/N37-1</f>
        <v>-1.3636363636363638</v>
      </c>
      <c r="U39" s="64">
        <f>U37/O37-1</f>
        <v>-0.47619047619047616</v>
      </c>
      <c r="V39" s="343"/>
      <c r="W39" s="75" t="s">
        <v>33</v>
      </c>
      <c r="X39" s="278">
        <f t="shared" ref="X39:AD39" si="21">X37/Q37-1</f>
        <v>-0.4</v>
      </c>
      <c r="Y39" s="64">
        <f t="shared" si="21"/>
        <v>-0.77777777777777779</v>
      </c>
      <c r="Z39" s="23">
        <f t="shared" si="21"/>
        <v>-0.57894736842105265</v>
      </c>
      <c r="AA39" s="64">
        <f t="shared" si="21"/>
        <v>-0.5</v>
      </c>
      <c r="AB39" s="64">
        <f t="shared" si="21"/>
        <v>0.36363636363636354</v>
      </c>
      <c r="AC39" s="344">
        <f t="shared" si="21"/>
        <v>2.6666666666666665</v>
      </c>
      <c r="AD39" s="64">
        <f t="shared" si="21"/>
        <v>1.1111111111111112</v>
      </c>
      <c r="AE39" s="278">
        <f t="shared" ref="AE39" si="22">AE37/X37-1</f>
        <v>1.5</v>
      </c>
      <c r="AF39" s="64">
        <f t="shared" ref="AF39" si="23">AF37/Y37-1</f>
        <v>1.75</v>
      </c>
      <c r="AG39" s="23">
        <f t="shared" ref="AG39" si="24">AG37/Z37-1</f>
        <v>1.5625</v>
      </c>
    </row>
    <row r="40" spans="1:269">
      <c r="A40" s="60" t="s">
        <v>430</v>
      </c>
      <c r="B40" s="157"/>
      <c r="C40" s="163"/>
      <c r="D40" s="163"/>
      <c r="E40" s="163"/>
      <c r="F40" s="61"/>
      <c r="G40" s="157"/>
      <c r="H40" s="163"/>
      <c r="I40" s="163"/>
      <c r="J40" s="163"/>
      <c r="K40" s="279"/>
      <c r="L40" s="61"/>
      <c r="M40" s="157"/>
      <c r="N40" s="163"/>
      <c r="O40" s="163"/>
      <c r="P40" s="163"/>
      <c r="Q40" s="279"/>
      <c r="R40" s="61"/>
      <c r="S40" s="157"/>
      <c r="T40" s="163"/>
      <c r="U40" s="163"/>
      <c r="V40" s="370"/>
      <c r="W40" s="163"/>
      <c r="X40" s="279"/>
      <c r="Y40" s="61"/>
      <c r="Z40" s="157"/>
      <c r="AA40" s="163"/>
      <c r="AB40" s="163"/>
      <c r="AC40" s="370"/>
      <c r="AD40" s="163"/>
      <c r="AE40" s="279"/>
      <c r="AF40" s="61"/>
      <c r="AG40" s="157"/>
    </row>
    <row r="41" spans="1:269">
      <c r="A41" s="60" t="s">
        <v>354</v>
      </c>
      <c r="B41" s="157">
        <f>yes!G103</f>
        <v>448</v>
      </c>
      <c r="C41" s="163">
        <f>yes!H103</f>
        <v>78</v>
      </c>
      <c r="D41" s="163">
        <f>yes!I103</f>
        <v>62</v>
      </c>
      <c r="E41" s="163">
        <f>yes!J103</f>
        <v>82</v>
      </c>
      <c r="F41" s="61">
        <f>G41-E41-D41-C41</f>
        <v>45</v>
      </c>
      <c r="G41" s="157">
        <f>yes!L103</f>
        <v>267</v>
      </c>
      <c r="H41" s="163">
        <f>yes!M103</f>
        <v>19</v>
      </c>
      <c r="I41" s="163">
        <f>yes!N103</f>
        <v>73</v>
      </c>
      <c r="J41" s="163">
        <f>yes!O103</f>
        <v>64</v>
      </c>
      <c r="K41" s="279">
        <f>J41+I41+H41</f>
        <v>156</v>
      </c>
      <c r="L41" s="61">
        <f>M41-J41-I41-H41</f>
        <v>43</v>
      </c>
      <c r="M41" s="157">
        <f>yes!R103</f>
        <v>199</v>
      </c>
      <c r="N41" s="163">
        <f>yes!S103</f>
        <v>65</v>
      </c>
      <c r="O41" s="163">
        <f>yes!T103</f>
        <v>72</v>
      </c>
      <c r="P41" s="163">
        <f>yes!U103</f>
        <v>60</v>
      </c>
      <c r="Q41" s="279">
        <f>P41+O41+N41</f>
        <v>197</v>
      </c>
      <c r="R41" s="61">
        <f>S41-P41-O41-N41</f>
        <v>71</v>
      </c>
      <c r="S41" s="157">
        <f>yes!X103</f>
        <v>268</v>
      </c>
      <c r="T41" s="163">
        <f>yes!Y103</f>
        <v>57</v>
      </c>
      <c r="U41" s="163">
        <f>yes!Z103</f>
        <v>72</v>
      </c>
      <c r="V41" s="370">
        <f t="shared" ref="V41:V43" si="25">U41+T41</f>
        <v>129</v>
      </c>
      <c r="W41" s="163">
        <f>yes!AB103</f>
        <v>66</v>
      </c>
      <c r="X41" s="279">
        <f>W41+U41+T41</f>
        <v>195</v>
      </c>
      <c r="Y41" s="61">
        <f>Z41-W41-U41-T41</f>
        <v>56</v>
      </c>
      <c r="Z41" s="157">
        <f>yes!AE103</f>
        <v>251</v>
      </c>
      <c r="AA41" s="163">
        <f>yes!AF103</f>
        <v>59</v>
      </c>
      <c r="AB41" s="163">
        <f>yes!AG103</f>
        <v>61</v>
      </c>
      <c r="AC41" s="370">
        <f t="shared" ref="AC41:AC43" si="26">AB41+AA41</f>
        <v>120</v>
      </c>
      <c r="AD41" s="163">
        <f>yes!AI103</f>
        <v>47</v>
      </c>
      <c r="AE41" s="279">
        <f>AD41+AB41+AA41</f>
        <v>167</v>
      </c>
      <c r="AF41" s="61">
        <f>AG41-AD41-AB41-AA41</f>
        <v>59</v>
      </c>
      <c r="AG41" s="157">
        <f>yes!AL103</f>
        <v>226</v>
      </c>
    </row>
    <row r="42" spans="1:269">
      <c r="A42" s="205" t="s">
        <v>199</v>
      </c>
      <c r="B42" s="55">
        <f>yes!G88</f>
        <v>0</v>
      </c>
      <c r="C42" s="163">
        <f>yes!H88</f>
        <v>2</v>
      </c>
      <c r="D42" s="163">
        <f>yes!I88</f>
        <v>7</v>
      </c>
      <c r="E42" s="66">
        <f>yes!J88</f>
        <v>0</v>
      </c>
      <c r="F42" s="163">
        <f>G42-E42-D42-C42</f>
        <v>8</v>
      </c>
      <c r="G42" s="157">
        <f>yes!L88</f>
        <v>17</v>
      </c>
      <c r="H42" s="163">
        <f>yes!M88</f>
        <v>43</v>
      </c>
      <c r="I42" s="163">
        <f>yes!N88</f>
        <v>-9</v>
      </c>
      <c r="J42" s="163">
        <f>yes!O88</f>
        <v>1</v>
      </c>
      <c r="K42" s="279">
        <f>J42+I42+H42</f>
        <v>35</v>
      </c>
      <c r="L42" s="163">
        <f>M42-J42-I42-H42</f>
        <v>7</v>
      </c>
      <c r="M42" s="157">
        <f>yes!R88</f>
        <v>42</v>
      </c>
      <c r="N42" s="66">
        <f>yes!S88</f>
        <v>0</v>
      </c>
      <c r="O42" s="163">
        <f>yes!T88</f>
        <v>-12</v>
      </c>
      <c r="P42" s="163">
        <f>yes!U88</f>
        <v>1</v>
      </c>
      <c r="Q42" s="279">
        <f>P42+O42+N42</f>
        <v>-11</v>
      </c>
      <c r="R42" s="163">
        <f>S42-P42-O42-N42</f>
        <v>-3</v>
      </c>
      <c r="S42" s="157">
        <f>yes!X88</f>
        <v>-14</v>
      </c>
      <c r="T42" s="163">
        <f>yes!Y88</f>
        <v>-2</v>
      </c>
      <c r="U42" s="66">
        <f>yes!Z88</f>
        <v>0</v>
      </c>
      <c r="V42" s="370">
        <f t="shared" si="25"/>
        <v>-2</v>
      </c>
      <c r="W42" s="163">
        <f>yes!AB88</f>
        <v>1</v>
      </c>
      <c r="X42" s="279">
        <f>W42+U42+T42</f>
        <v>-1</v>
      </c>
      <c r="Y42" s="163">
        <f>Z42-W42-U42-T42</f>
        <v>13</v>
      </c>
      <c r="Z42" s="157">
        <f>yes!AE88</f>
        <v>12</v>
      </c>
      <c r="AA42" s="66">
        <f>yes!AF88</f>
        <v>0</v>
      </c>
      <c r="AB42" s="66">
        <f>yes!AG88</f>
        <v>2</v>
      </c>
      <c r="AC42" s="365">
        <f t="shared" si="26"/>
        <v>2</v>
      </c>
      <c r="AD42" s="66">
        <f>yes!AI88</f>
        <v>0</v>
      </c>
      <c r="AE42" s="279">
        <f>AD42+AB42+AA42</f>
        <v>2</v>
      </c>
      <c r="AF42" s="163">
        <f>AG42-AD42-AB42-AA42</f>
        <v>1</v>
      </c>
      <c r="AG42" s="157">
        <f>yes!AL88</f>
        <v>3</v>
      </c>
    </row>
    <row r="43" spans="1:269">
      <c r="A43" s="255" t="s">
        <v>355</v>
      </c>
      <c r="B43" s="55">
        <v>0</v>
      </c>
      <c r="C43" s="66">
        <v>0</v>
      </c>
      <c r="D43" s="66">
        <v>0</v>
      </c>
      <c r="E43" s="66">
        <v>0</v>
      </c>
      <c r="F43" s="66">
        <f>G43-E43-D43-C43</f>
        <v>0</v>
      </c>
      <c r="G43" s="55">
        <v>0</v>
      </c>
      <c r="H43" s="66">
        <v>0</v>
      </c>
      <c r="I43" s="66">
        <v>0</v>
      </c>
      <c r="J43" s="66">
        <v>0</v>
      </c>
      <c r="K43" s="282">
        <f>J43+I43+H43</f>
        <v>0</v>
      </c>
      <c r="L43" s="66">
        <f>M43-J43-I43-H43</f>
        <v>0</v>
      </c>
      <c r="M43" s="55">
        <v>0</v>
      </c>
      <c r="N43" s="66">
        <v>0</v>
      </c>
      <c r="O43" s="66">
        <v>0</v>
      </c>
      <c r="P43" s="66">
        <v>0</v>
      </c>
      <c r="Q43" s="282">
        <f>P43+O43+N43</f>
        <v>0</v>
      </c>
      <c r="R43" s="66">
        <f>S43-P43-O43-N43</f>
        <v>0</v>
      </c>
      <c r="S43" s="55">
        <v>0</v>
      </c>
      <c r="T43" s="66">
        <v>1</v>
      </c>
      <c r="U43" s="66">
        <v>1</v>
      </c>
      <c r="V43" s="370">
        <f t="shared" si="25"/>
        <v>2</v>
      </c>
      <c r="W43" s="163">
        <v>1</v>
      </c>
      <c r="X43" s="282">
        <f>W43+U43+T43</f>
        <v>3</v>
      </c>
      <c r="Y43" s="66">
        <f>Z43-W43-U43-T43</f>
        <v>0</v>
      </c>
      <c r="Z43" s="157">
        <v>3</v>
      </c>
      <c r="AA43" s="66">
        <v>0</v>
      </c>
      <c r="AB43" s="66">
        <v>0</v>
      </c>
      <c r="AC43" s="365">
        <f t="shared" si="26"/>
        <v>0</v>
      </c>
      <c r="AD43" s="163">
        <v>1</v>
      </c>
      <c r="AE43" s="279">
        <v>2</v>
      </c>
      <c r="AF43" s="66">
        <f>AG43-AD43-AB43-AA43</f>
        <v>1</v>
      </c>
      <c r="AG43" s="157">
        <v>2</v>
      </c>
    </row>
    <row r="44" spans="1:269" s="385" customFormat="1">
      <c r="A44" s="383" t="s">
        <v>432</v>
      </c>
      <c r="B44" s="384">
        <f>SUM(B41:B43)</f>
        <v>448</v>
      </c>
      <c r="C44" s="384">
        <f>SUM(C41:C43)</f>
        <v>80</v>
      </c>
      <c r="D44" s="384">
        <f>SUM(D41:D43)</f>
        <v>69</v>
      </c>
      <c r="E44" s="384">
        <f>SUM(E41:E43)</f>
        <v>82</v>
      </c>
      <c r="F44" s="384">
        <f>G44-E44-D44-C44</f>
        <v>53</v>
      </c>
      <c r="G44" s="384">
        <f>SUM(G41:G43)</f>
        <v>284</v>
      </c>
      <c r="H44" s="384">
        <f>SUM(H41:H43)</f>
        <v>62</v>
      </c>
      <c r="I44" s="384">
        <f>SUM(I41:I43)</f>
        <v>64</v>
      </c>
      <c r="J44" s="384">
        <f>SUM(J41:J43)</f>
        <v>65</v>
      </c>
      <c r="K44" s="383">
        <f>J44+I44+H44</f>
        <v>191</v>
      </c>
      <c r="L44" s="384">
        <f>M44-J44-I44-H44</f>
        <v>50</v>
      </c>
      <c r="M44" s="384">
        <f>SUM(M41:M43)</f>
        <v>241</v>
      </c>
      <c r="N44" s="384">
        <f>SUM(N41:N43)</f>
        <v>65</v>
      </c>
      <c r="O44" s="384">
        <f>SUM(O41:O43)</f>
        <v>60</v>
      </c>
      <c r="P44" s="384">
        <f>SUM(P41:P43)</f>
        <v>61</v>
      </c>
      <c r="Q44" s="383">
        <f>P44+O44+N44</f>
        <v>186</v>
      </c>
      <c r="R44" s="384">
        <f>S44-P44-O44-N44</f>
        <v>68</v>
      </c>
      <c r="S44" s="384">
        <f>SUM(S41:S43)</f>
        <v>254</v>
      </c>
      <c r="T44" s="384">
        <f>SUM(T41:T43)</f>
        <v>56</v>
      </c>
      <c r="U44" s="384">
        <f>SUM(U41:U43)</f>
        <v>73</v>
      </c>
      <c r="V44" s="384">
        <f>U44+T44</f>
        <v>129</v>
      </c>
      <c r="W44" s="384">
        <f>SUM(W41:W43)</f>
        <v>68</v>
      </c>
      <c r="X44" s="383">
        <f>W44+U44+T44</f>
        <v>197</v>
      </c>
      <c r="Y44" s="384">
        <f>Z44-W44-U44-T44</f>
        <v>69</v>
      </c>
      <c r="Z44" s="384">
        <f>SUM(Z41:Z43)</f>
        <v>266</v>
      </c>
      <c r="AA44" s="384">
        <f>SUM(AA41:AA43)</f>
        <v>59</v>
      </c>
      <c r="AB44" s="384">
        <f>SUM(AB41:AB43)</f>
        <v>63</v>
      </c>
      <c r="AC44" s="384">
        <f>AB44+AA44</f>
        <v>122</v>
      </c>
      <c r="AD44" s="384">
        <f>SUM(AD41:AD43)</f>
        <v>48</v>
      </c>
      <c r="AE44" s="383">
        <f>AD44+AB44+AA44</f>
        <v>170</v>
      </c>
      <c r="AF44" s="384">
        <f>AG44-AD44-AB44-AA44</f>
        <v>61</v>
      </c>
      <c r="AG44" s="384">
        <f>SUM(AG41:AG43)</f>
        <v>231</v>
      </c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</row>
    <row r="45" spans="1:269">
      <c r="A45" s="62" t="s">
        <v>7</v>
      </c>
      <c r="B45" s="157"/>
      <c r="C45" s="63"/>
      <c r="D45" s="63">
        <f>D44/C44-1</f>
        <v>-0.13749999999999996</v>
      </c>
      <c r="E45" s="63">
        <f>E44/D44-1</f>
        <v>0.18840579710144922</v>
      </c>
      <c r="F45" s="63">
        <f>F44/E44-1</f>
        <v>-0.35365853658536583</v>
      </c>
      <c r="G45" s="157"/>
      <c r="H45" s="63">
        <f>H44/F44-1</f>
        <v>0.16981132075471694</v>
      </c>
      <c r="I45" s="63">
        <f>I44/H44-1</f>
        <v>3.2258064516129004E-2</v>
      </c>
      <c r="J45" s="63">
        <f>J44/I44-1</f>
        <v>1.5625E-2</v>
      </c>
      <c r="K45" s="277"/>
      <c r="L45" s="63">
        <f>L44/J44-1</f>
        <v>-0.23076923076923073</v>
      </c>
      <c r="M45" s="157"/>
      <c r="N45" s="63">
        <f>N44/L44-1</f>
        <v>0.30000000000000004</v>
      </c>
      <c r="O45" s="63">
        <f>O44/N44-1</f>
        <v>-7.6923076923076872E-2</v>
      </c>
      <c r="P45" s="63">
        <f>P44/O44-1</f>
        <v>1.6666666666666607E-2</v>
      </c>
      <c r="Q45" s="277"/>
      <c r="R45" s="63">
        <f>R44/P44-1</f>
        <v>0.11475409836065564</v>
      </c>
      <c r="S45" s="157"/>
      <c r="T45" s="63">
        <f>T44/R44-1</f>
        <v>-0.17647058823529416</v>
      </c>
      <c r="U45" s="63">
        <f>U44/T44-1</f>
        <v>0.3035714285714286</v>
      </c>
      <c r="V45" s="343"/>
      <c r="W45" s="63">
        <f>W44/U44-1</f>
        <v>-6.8493150684931559E-2</v>
      </c>
      <c r="X45" s="277"/>
      <c r="Y45" s="63">
        <f>Y44/W44-1</f>
        <v>1.4705882352941124E-2</v>
      </c>
      <c r="Z45" s="157"/>
      <c r="AA45" s="63">
        <f>AA44/Y44-1</f>
        <v>-0.14492753623188404</v>
      </c>
      <c r="AB45" s="63">
        <f>AB44/AA44-1</f>
        <v>6.7796610169491567E-2</v>
      </c>
      <c r="AC45" s="343"/>
      <c r="AD45" s="63">
        <f>AD44/AB44-1</f>
        <v>-0.23809523809523814</v>
      </c>
      <c r="AE45" s="277"/>
      <c r="AF45" s="63">
        <f>AF44/AD44-1</f>
        <v>0.27083333333333326</v>
      </c>
      <c r="AG45" s="157"/>
    </row>
    <row r="46" spans="1:269">
      <c r="A46" s="62" t="s">
        <v>8</v>
      </c>
      <c r="B46" s="157"/>
      <c r="C46" s="64"/>
      <c r="D46" s="64"/>
      <c r="E46" s="64"/>
      <c r="F46" s="64"/>
      <c r="G46" s="23">
        <f>G44/B44-1</f>
        <v>-0.3660714285714286</v>
      </c>
      <c r="H46" s="64">
        <f>H44/C44-1</f>
        <v>-0.22499999999999998</v>
      </c>
      <c r="I46" s="64">
        <f>I44/D44-1</f>
        <v>-7.2463768115942018E-2</v>
      </c>
      <c r="J46" s="64">
        <f>J44/E44-1</f>
        <v>-0.20731707317073167</v>
      </c>
      <c r="K46" s="278"/>
      <c r="L46" s="64">
        <f t="shared" ref="L46:U46" si="27">L44/F44-1</f>
        <v>-5.6603773584905648E-2</v>
      </c>
      <c r="M46" s="23">
        <f t="shared" si="27"/>
        <v>-0.15140845070422537</v>
      </c>
      <c r="N46" s="64">
        <f t="shared" si="27"/>
        <v>4.8387096774193505E-2</v>
      </c>
      <c r="O46" s="64">
        <f t="shared" si="27"/>
        <v>-6.25E-2</v>
      </c>
      <c r="P46" s="64">
        <f t="shared" si="27"/>
        <v>-6.1538461538461542E-2</v>
      </c>
      <c r="Q46" s="278">
        <f t="shared" si="27"/>
        <v>-2.6178010471204161E-2</v>
      </c>
      <c r="R46" s="64">
        <f t="shared" si="27"/>
        <v>0.3600000000000001</v>
      </c>
      <c r="S46" s="23">
        <f t="shared" si="27"/>
        <v>5.3941908713692976E-2</v>
      </c>
      <c r="T46" s="64">
        <f t="shared" si="27"/>
        <v>-0.13846153846153841</v>
      </c>
      <c r="U46" s="64">
        <f t="shared" si="27"/>
        <v>0.21666666666666656</v>
      </c>
      <c r="V46" s="343"/>
      <c r="W46" s="64">
        <f t="shared" ref="W46:AE46" si="28">W44/P44-1</f>
        <v>0.11475409836065564</v>
      </c>
      <c r="X46" s="278">
        <f t="shared" si="28"/>
        <v>5.9139784946236507E-2</v>
      </c>
      <c r="Y46" s="64">
        <f t="shared" si="28"/>
        <v>1.4705882352941124E-2</v>
      </c>
      <c r="Z46" s="23">
        <f t="shared" si="28"/>
        <v>4.7244094488188892E-2</v>
      </c>
      <c r="AA46" s="64">
        <f t="shared" si="28"/>
        <v>5.3571428571428603E-2</v>
      </c>
      <c r="AB46" s="64">
        <f t="shared" si="28"/>
        <v>-0.13698630136986301</v>
      </c>
      <c r="AC46" s="344">
        <f t="shared" si="28"/>
        <v>-5.4263565891472854E-2</v>
      </c>
      <c r="AD46" s="64">
        <f t="shared" si="28"/>
        <v>-0.29411764705882348</v>
      </c>
      <c r="AE46" s="278">
        <f t="shared" si="28"/>
        <v>-0.13705583756345174</v>
      </c>
      <c r="AF46" s="64">
        <f t="shared" ref="AF46" si="29">AF44/Y44-1</f>
        <v>-0.11594202898550721</v>
      </c>
      <c r="AG46" s="23">
        <f t="shared" ref="AG46" si="30">AG44/Z44-1</f>
        <v>-0.13157894736842102</v>
      </c>
    </row>
    <row r="47" spans="1:269">
      <c r="A47" s="205" t="s">
        <v>438</v>
      </c>
      <c r="B47" s="252">
        <f>B44/yes!G73</f>
        <v>0.27151515151515154</v>
      </c>
      <c r="C47" s="253">
        <f>C44/yes!H73</f>
        <v>0.21333333333333335</v>
      </c>
      <c r="D47" s="253">
        <f>D44/yes!I73</f>
        <v>0.184</v>
      </c>
      <c r="E47" s="253">
        <f>E44/yes!J73</f>
        <v>0.22343324250681199</v>
      </c>
      <c r="F47" s="253">
        <f>F44/yes!K73</f>
        <v>0.14887640449438203</v>
      </c>
      <c r="G47" s="252">
        <f>G44/yes!L73</f>
        <v>0.19280380176510523</v>
      </c>
      <c r="H47" s="253">
        <f>H44/yes!M73</f>
        <v>0.18075801749271136</v>
      </c>
      <c r="I47" s="253">
        <f>I44/yes!N73</f>
        <v>0.18991097922848665</v>
      </c>
      <c r="J47" s="253">
        <f>J44/yes!O73</f>
        <v>0.19461077844311378</v>
      </c>
      <c r="K47" s="309">
        <f>K44/yes!P73</f>
        <v>0.18836291913214989</v>
      </c>
      <c r="L47" s="253">
        <f>L44/yes!Q73</f>
        <v>0.15105740181268881</v>
      </c>
      <c r="M47" s="252">
        <f>M44/yes!R73</f>
        <v>0.17918215613382898</v>
      </c>
      <c r="N47" s="253">
        <f>N44/yes!S73</f>
        <v>0.19230769230769232</v>
      </c>
      <c r="O47" s="253">
        <f>O44/yes!T73</f>
        <v>0.18808777429467086</v>
      </c>
      <c r="P47" s="253">
        <f>P44/yes!U73</f>
        <v>0.19488817891373802</v>
      </c>
      <c r="Q47" s="309">
        <f>Q44/yes!V73</f>
        <v>0.19175257731958764</v>
      </c>
      <c r="R47" s="253">
        <f>R44/yes!W73</f>
        <v>0.21451104100946372</v>
      </c>
      <c r="S47" s="252">
        <f>S44/yes!X73</f>
        <v>0.19735819735819735</v>
      </c>
      <c r="T47" s="253">
        <f>T44/yes!Y73</f>
        <v>0.17777777777777778</v>
      </c>
      <c r="U47" s="253">
        <f>U44/yes!Z73</f>
        <v>0.23174603174603176</v>
      </c>
      <c r="V47" s="371">
        <f>V44/yes!AA73</f>
        <v>0.20476190476190476</v>
      </c>
      <c r="W47" s="253">
        <f>W44/yes!AB73</f>
        <v>0.21383647798742139</v>
      </c>
      <c r="X47" s="309">
        <f>X44/yes!AC73</f>
        <v>0.20780590717299577</v>
      </c>
      <c r="Y47" s="253">
        <f>Y44/yes!AD73</f>
        <v>0.21428571428571427</v>
      </c>
      <c r="Z47" s="252">
        <f>Z44/yes!AE73</f>
        <v>0.20944881889763781</v>
      </c>
      <c r="AA47" s="253">
        <f>AA44/yes!AF73</f>
        <v>0.18670886075949367</v>
      </c>
      <c r="AB47" s="253">
        <f>AB44/yes!AG73</f>
        <v>0.19936708860759494</v>
      </c>
      <c r="AC47" s="371">
        <f>AC44/yes!AH73</f>
        <v>0.19303797468354431</v>
      </c>
      <c r="AD47" s="253">
        <f>AD44/yes!AI73</f>
        <v>0.15238095238095239</v>
      </c>
      <c r="AE47" s="309">
        <f>AE44/yes!AJ73</f>
        <v>0.17951425554382261</v>
      </c>
      <c r="AF47" s="253">
        <f>AF44/yes!AK73</f>
        <v>0.18484848484848485</v>
      </c>
      <c r="AG47" s="252">
        <f>AG44/yes!AL73</f>
        <v>0.18089271730618636</v>
      </c>
    </row>
    <row r="48" spans="1:269">
      <c r="A48" s="205"/>
      <c r="B48" s="252"/>
      <c r="C48" s="253"/>
      <c r="D48" s="253"/>
      <c r="E48" s="253"/>
      <c r="F48" s="253"/>
      <c r="G48" s="252"/>
      <c r="H48" s="253"/>
      <c r="I48" s="253"/>
      <c r="J48" s="253"/>
      <c r="K48" s="309"/>
      <c r="L48" s="253"/>
      <c r="M48" s="252"/>
      <c r="N48" s="253"/>
      <c r="O48" s="253"/>
      <c r="P48" s="253"/>
      <c r="Q48" s="309"/>
      <c r="R48" s="253"/>
      <c r="S48" s="252"/>
      <c r="T48" s="253"/>
      <c r="U48" s="253"/>
      <c r="V48" s="371"/>
      <c r="W48" s="253"/>
      <c r="X48" s="309"/>
      <c r="Y48" s="253"/>
      <c r="Z48" s="252"/>
      <c r="AA48" s="253"/>
      <c r="AB48" s="253"/>
      <c r="AC48" s="371"/>
      <c r="AD48" s="253"/>
      <c r="AE48" s="309"/>
      <c r="AF48" s="253"/>
      <c r="AG48" s="252"/>
    </row>
    <row r="49" spans="1:269">
      <c r="A49" s="60" t="s">
        <v>373</v>
      </c>
      <c r="B49" s="157">
        <f>yes!G97</f>
        <v>-244</v>
      </c>
      <c r="C49" s="163">
        <f>yes!H97</f>
        <v>1</v>
      </c>
      <c r="D49" s="163">
        <f>yes!I97</f>
        <v>-10</v>
      </c>
      <c r="E49" s="163">
        <f>yes!J97</f>
        <v>-2</v>
      </c>
      <c r="F49" s="163">
        <f>G49-E49-D49-C49</f>
        <v>-37</v>
      </c>
      <c r="G49" s="157">
        <f>yes!L97</f>
        <v>-48</v>
      </c>
      <c r="H49" s="163">
        <f>yes!M97</f>
        <v>-64</v>
      </c>
      <c r="I49" s="163">
        <f>yes!N97</f>
        <v>-11</v>
      </c>
      <c r="J49" s="163">
        <f>yes!O97</f>
        <v>-34</v>
      </c>
      <c r="K49" s="279">
        <f>J49+I49+H49</f>
        <v>-109</v>
      </c>
      <c r="L49" s="163">
        <f>M49-J49-I49-H49</f>
        <v>-40</v>
      </c>
      <c r="M49" s="157">
        <f>yes!R97</f>
        <v>-149</v>
      </c>
      <c r="N49" s="163">
        <f>yes!S97</f>
        <v>-6</v>
      </c>
      <c r="O49" s="163">
        <f>yes!T97</f>
        <v>-11</v>
      </c>
      <c r="P49" s="163">
        <f>yes!U97</f>
        <v>-18</v>
      </c>
      <c r="Q49" s="279">
        <f>P49+O49+N49</f>
        <v>-35</v>
      </c>
      <c r="R49" s="163">
        <f>S49-P49-O49-N49</f>
        <v>-22</v>
      </c>
      <c r="S49" s="157">
        <f>yes!X97</f>
        <v>-57</v>
      </c>
      <c r="T49" s="163">
        <f>yes!Y97</f>
        <v>-12</v>
      </c>
      <c r="U49" s="163">
        <f>yes!Z97</f>
        <v>-7</v>
      </c>
      <c r="V49" s="370">
        <f>U49+T49</f>
        <v>-19</v>
      </c>
      <c r="W49" s="163">
        <f>yes!AB97</f>
        <v>-12</v>
      </c>
      <c r="X49" s="279">
        <f>W49+U49+T49</f>
        <v>-31</v>
      </c>
      <c r="Y49" s="163">
        <f>Z49-W49-U49-T49</f>
        <v>-12</v>
      </c>
      <c r="Z49" s="157">
        <f>yes!AE97</f>
        <v>-43</v>
      </c>
      <c r="AA49" s="163">
        <f>yes!AF97</f>
        <v>-7</v>
      </c>
      <c r="AB49" s="163">
        <f>yes!AG97</f>
        <v>-3</v>
      </c>
      <c r="AC49" s="370">
        <f>AB49+AA49</f>
        <v>-10</v>
      </c>
      <c r="AD49" s="163">
        <f>yes!AI97</f>
        <v>-22</v>
      </c>
      <c r="AE49" s="279">
        <f>AD49+AB49+AA49</f>
        <v>-32</v>
      </c>
      <c r="AF49" s="163">
        <f>AG49-AD49-AB49-AA49</f>
        <v>-11</v>
      </c>
      <c r="AG49" s="157">
        <f>yes!AL97</f>
        <v>-43</v>
      </c>
    </row>
    <row r="50" spans="1:269">
      <c r="A50" s="205" t="s">
        <v>199</v>
      </c>
      <c r="B50" s="55">
        <f>yes!G88</f>
        <v>0</v>
      </c>
      <c r="C50" s="163">
        <f>yes!H88</f>
        <v>2</v>
      </c>
      <c r="D50" s="163">
        <f>yes!I88</f>
        <v>7</v>
      </c>
      <c r="E50" s="66">
        <f>yes!J88</f>
        <v>0</v>
      </c>
      <c r="F50" s="163">
        <f>G50-E50-D50-C50</f>
        <v>8</v>
      </c>
      <c r="G50" s="157">
        <f>yes!L88</f>
        <v>17</v>
      </c>
      <c r="H50" s="163">
        <f>yes!M88</f>
        <v>43</v>
      </c>
      <c r="I50" s="163">
        <f>yes!N88</f>
        <v>-9</v>
      </c>
      <c r="J50" s="163">
        <f>yes!O88</f>
        <v>1</v>
      </c>
      <c r="K50" s="279">
        <f>J50+I50+H50</f>
        <v>35</v>
      </c>
      <c r="L50" s="163">
        <f>M50-J50-I50-H50</f>
        <v>7</v>
      </c>
      <c r="M50" s="157">
        <f>yes!R88</f>
        <v>42</v>
      </c>
      <c r="N50" s="66">
        <f>yes!S88</f>
        <v>0</v>
      </c>
      <c r="O50" s="163">
        <f>yes!T88</f>
        <v>-12</v>
      </c>
      <c r="P50" s="163">
        <f>yes!U88</f>
        <v>1</v>
      </c>
      <c r="Q50" s="279">
        <f>P50+O50+N50</f>
        <v>-11</v>
      </c>
      <c r="R50" s="163">
        <f>S50-P50-O50-N50</f>
        <v>-3</v>
      </c>
      <c r="S50" s="157">
        <f>yes!X88</f>
        <v>-14</v>
      </c>
      <c r="T50" s="163">
        <f>yes!Y88</f>
        <v>-2</v>
      </c>
      <c r="U50" s="66">
        <f>yes!Z88</f>
        <v>0</v>
      </c>
      <c r="V50" s="370">
        <f>U50+T50</f>
        <v>-2</v>
      </c>
      <c r="W50" s="66">
        <f>yes!AB88</f>
        <v>1</v>
      </c>
      <c r="X50" s="279">
        <f>W50+U50+T50</f>
        <v>-1</v>
      </c>
      <c r="Y50" s="163">
        <f>Z50-W50-U50-T50</f>
        <v>13</v>
      </c>
      <c r="Z50" s="157">
        <f>yes!AE88</f>
        <v>12</v>
      </c>
      <c r="AA50" s="66">
        <f>yes!AF88</f>
        <v>0</v>
      </c>
      <c r="AB50" s="66">
        <f>yes!AG88</f>
        <v>2</v>
      </c>
      <c r="AC50" s="370">
        <f>AB50+AA50</f>
        <v>2</v>
      </c>
      <c r="AD50" s="66">
        <f>yes!AI88</f>
        <v>0</v>
      </c>
      <c r="AE50" s="282">
        <f>AD50+AB50+AA50</f>
        <v>2</v>
      </c>
      <c r="AF50" s="66">
        <f>AG50-AD50-AB50-AA50</f>
        <v>1</v>
      </c>
      <c r="AG50" s="157">
        <f>yes!AL88</f>
        <v>3</v>
      </c>
    </row>
    <row r="51" spans="1:269">
      <c r="A51" s="255" t="s">
        <v>355</v>
      </c>
      <c r="B51" s="55">
        <v>0</v>
      </c>
      <c r="C51" s="66">
        <v>0</v>
      </c>
      <c r="D51" s="66">
        <v>0</v>
      </c>
      <c r="E51" s="66">
        <v>0</v>
      </c>
      <c r="F51" s="66">
        <f>G51-E51-D51-C51</f>
        <v>0</v>
      </c>
      <c r="G51" s="55">
        <v>0</v>
      </c>
      <c r="H51" s="66">
        <v>0</v>
      </c>
      <c r="I51" s="66">
        <v>0</v>
      </c>
      <c r="J51" s="66">
        <v>0</v>
      </c>
      <c r="K51" s="282">
        <f>J51+I51+H51</f>
        <v>0</v>
      </c>
      <c r="L51" s="66">
        <f>M51-J51-I51-H51</f>
        <v>0</v>
      </c>
      <c r="M51" s="55">
        <v>0</v>
      </c>
      <c r="N51" s="66">
        <v>0</v>
      </c>
      <c r="O51" s="66">
        <v>0</v>
      </c>
      <c r="P51" s="66">
        <v>0</v>
      </c>
      <c r="Q51" s="282">
        <f>P51+O51+N51</f>
        <v>0</v>
      </c>
      <c r="R51" s="66">
        <f>S51-P51-O51-N51</f>
        <v>0</v>
      </c>
      <c r="S51" s="55">
        <v>0</v>
      </c>
      <c r="T51" s="66">
        <v>1</v>
      </c>
      <c r="U51" s="66">
        <v>1</v>
      </c>
      <c r="V51" s="370">
        <f>U51+T51</f>
        <v>2</v>
      </c>
      <c r="W51" s="66">
        <f>W43</f>
        <v>1</v>
      </c>
      <c r="X51" s="282">
        <f>W51+U51+T51</f>
        <v>3</v>
      </c>
      <c r="Y51" s="66">
        <f>Z51-W51-U51-T51</f>
        <v>0</v>
      </c>
      <c r="Z51" s="157">
        <f>Z43</f>
        <v>3</v>
      </c>
      <c r="AA51" s="66">
        <f>AA43</f>
        <v>0</v>
      </c>
      <c r="AB51" s="66">
        <f>AB43</f>
        <v>0</v>
      </c>
      <c r="AC51" s="365">
        <f>AB51+AA51</f>
        <v>0</v>
      </c>
      <c r="AD51" s="66">
        <f>AD43</f>
        <v>1</v>
      </c>
      <c r="AE51" s="282">
        <v>2</v>
      </c>
      <c r="AF51" s="66">
        <f>AG51-AD51-AB51-AA51</f>
        <v>1</v>
      </c>
      <c r="AG51" s="157">
        <f>AG43</f>
        <v>2</v>
      </c>
    </row>
    <row r="52" spans="1:269" s="385" customFormat="1">
      <c r="A52" s="383" t="s">
        <v>431</v>
      </c>
      <c r="B52" s="384">
        <f>SUM(B49:B51)</f>
        <v>-244</v>
      </c>
      <c r="C52" s="384">
        <f>SUM(C49:C51)</f>
        <v>3</v>
      </c>
      <c r="D52" s="384">
        <f>SUM(D49:D51)</f>
        <v>-3</v>
      </c>
      <c r="E52" s="384">
        <f>SUM(E49:E51)</f>
        <v>-2</v>
      </c>
      <c r="F52" s="384">
        <f>G52-E52-D52-C52</f>
        <v>-29</v>
      </c>
      <c r="G52" s="384">
        <f>SUM(G49:G51)</f>
        <v>-31</v>
      </c>
      <c r="H52" s="384">
        <f>SUM(H49:H51)</f>
        <v>-21</v>
      </c>
      <c r="I52" s="384">
        <f>SUM(I49:I51)</f>
        <v>-20</v>
      </c>
      <c r="J52" s="384">
        <f>SUM(J49:J51)</f>
        <v>-33</v>
      </c>
      <c r="K52" s="384">
        <f>J52+I52+H52</f>
        <v>-74</v>
      </c>
      <c r="L52" s="384">
        <f>M52-J52-I52-H52</f>
        <v>-33</v>
      </c>
      <c r="M52" s="384">
        <f>SUM(M49:M51)</f>
        <v>-107</v>
      </c>
      <c r="N52" s="384">
        <f>SUM(N49:N51)</f>
        <v>-6</v>
      </c>
      <c r="O52" s="384">
        <f>SUM(O49:O51)</f>
        <v>-23</v>
      </c>
      <c r="P52" s="384">
        <f>SUM(P49:P51)</f>
        <v>-17</v>
      </c>
      <c r="Q52" s="384">
        <f>P52+O52+N52</f>
        <v>-46</v>
      </c>
      <c r="R52" s="384">
        <f>S52-P52-O52-N52</f>
        <v>-25</v>
      </c>
      <c r="S52" s="384">
        <f>SUM(S49:S51)</f>
        <v>-71</v>
      </c>
      <c r="T52" s="384">
        <f>SUM(T49:T51)</f>
        <v>-13</v>
      </c>
      <c r="U52" s="384">
        <f>SUM(U49:U51)</f>
        <v>-6</v>
      </c>
      <c r="V52" s="384">
        <f>U52+T52</f>
        <v>-19</v>
      </c>
      <c r="W52" s="384">
        <f>SUM(W49:W51)</f>
        <v>-10</v>
      </c>
      <c r="X52" s="384">
        <f>W52+U52+T52</f>
        <v>-29</v>
      </c>
      <c r="Y52" s="384">
        <f>Z52-W52-U52-T52</f>
        <v>1</v>
      </c>
      <c r="Z52" s="384">
        <f>SUM(Z49:Z51)</f>
        <v>-28</v>
      </c>
      <c r="AA52" s="384">
        <f>SUM(AA49:AA51)</f>
        <v>-7</v>
      </c>
      <c r="AB52" s="384">
        <f>SUM(AB49:AB51)</f>
        <v>-1</v>
      </c>
      <c r="AC52" s="384">
        <f>AB52+AA52</f>
        <v>-8</v>
      </c>
      <c r="AD52" s="384">
        <f>SUM(AD49:AD51)</f>
        <v>-21</v>
      </c>
      <c r="AE52" s="384">
        <f>AD52+AB52+AA52</f>
        <v>-29</v>
      </c>
      <c r="AF52" s="384">
        <f>AG52-AD52-AB52-AA52</f>
        <v>-9</v>
      </c>
      <c r="AG52" s="384">
        <f>SUM(AG49:AG51)</f>
        <v>-38</v>
      </c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</row>
    <row r="53" spans="1:269">
      <c r="A53" s="62" t="s">
        <v>7</v>
      </c>
      <c r="B53" s="157"/>
      <c r="C53" s="63"/>
      <c r="D53" s="75" t="s">
        <v>33</v>
      </c>
      <c r="E53" s="63">
        <f>E52/D52-1</f>
        <v>-0.33333333333333337</v>
      </c>
      <c r="F53" s="63">
        <f>F52/E52-1</f>
        <v>13.5</v>
      </c>
      <c r="G53" s="157"/>
      <c r="H53" s="63">
        <f>H52/F52-1</f>
        <v>-0.27586206896551724</v>
      </c>
      <c r="I53" s="63">
        <f>I52/H52-1</f>
        <v>-4.7619047619047672E-2</v>
      </c>
      <c r="J53" s="63">
        <f>J52/I52-1</f>
        <v>0.64999999999999991</v>
      </c>
      <c r="K53" s="277"/>
      <c r="L53" s="63">
        <f>L52/J52-1</f>
        <v>0</v>
      </c>
      <c r="M53" s="157"/>
      <c r="N53" s="63">
        <f>N52/L52-1</f>
        <v>-0.81818181818181812</v>
      </c>
      <c r="O53" s="63">
        <f>O52/N52-1</f>
        <v>2.8333333333333335</v>
      </c>
      <c r="P53" s="63">
        <f>P52/O52-1</f>
        <v>-0.26086956521739135</v>
      </c>
      <c r="Q53" s="277"/>
      <c r="R53" s="63">
        <f>R52/P52-1</f>
        <v>0.47058823529411775</v>
      </c>
      <c r="S53" s="157"/>
      <c r="T53" s="63">
        <f>T52/R52-1</f>
        <v>-0.48</v>
      </c>
      <c r="U53" s="63">
        <f>U52/T52-1</f>
        <v>-0.53846153846153844</v>
      </c>
      <c r="V53" s="343"/>
      <c r="W53" s="63">
        <f>W52/U52-1</f>
        <v>0.66666666666666674</v>
      </c>
      <c r="X53" s="277"/>
      <c r="Y53" s="63">
        <f>Y52/W52-1</f>
        <v>-1.1000000000000001</v>
      </c>
      <c r="Z53" s="157"/>
      <c r="AA53" s="73" t="s">
        <v>33</v>
      </c>
      <c r="AB53" s="63">
        <f>AB52/AA52-1</f>
        <v>-0.85714285714285721</v>
      </c>
      <c r="AC53" s="343"/>
      <c r="AD53" s="63">
        <f>AD52/AB52-1</f>
        <v>20</v>
      </c>
      <c r="AE53" s="277"/>
      <c r="AF53" s="63">
        <f>AF52/AD52-1</f>
        <v>-0.5714285714285714</v>
      </c>
      <c r="AG53" s="157"/>
    </row>
    <row r="54" spans="1:269">
      <c r="A54" s="62" t="s">
        <v>8</v>
      </c>
      <c r="B54" s="157"/>
      <c r="C54" s="64"/>
      <c r="D54" s="64"/>
      <c r="E54" s="64"/>
      <c r="F54" s="64"/>
      <c r="G54" s="23">
        <f>G52/B52-1</f>
        <v>-0.87295081967213117</v>
      </c>
      <c r="H54" s="64">
        <f>H52/C52-1</f>
        <v>-8</v>
      </c>
      <c r="I54" s="64">
        <f>I52/D52-1</f>
        <v>5.666666666666667</v>
      </c>
      <c r="J54" s="64">
        <f>J52/E52-1</f>
        <v>15.5</v>
      </c>
      <c r="K54" s="278"/>
      <c r="L54" s="64">
        <f t="shared" ref="L54:U54" si="31">L52/F52-1</f>
        <v>0.13793103448275867</v>
      </c>
      <c r="M54" s="23">
        <f t="shared" si="31"/>
        <v>2.4516129032258065</v>
      </c>
      <c r="N54" s="64">
        <f t="shared" si="31"/>
        <v>-0.7142857142857143</v>
      </c>
      <c r="O54" s="64">
        <f t="shared" si="31"/>
        <v>0.14999999999999991</v>
      </c>
      <c r="P54" s="64">
        <f t="shared" si="31"/>
        <v>-0.48484848484848486</v>
      </c>
      <c r="Q54" s="278">
        <f t="shared" si="31"/>
        <v>-0.3783783783783784</v>
      </c>
      <c r="R54" s="64">
        <f t="shared" si="31"/>
        <v>-0.24242424242424243</v>
      </c>
      <c r="S54" s="23">
        <f t="shared" si="31"/>
        <v>-0.33644859813084116</v>
      </c>
      <c r="T54" s="64">
        <f t="shared" si="31"/>
        <v>1.1666666666666665</v>
      </c>
      <c r="U54" s="64">
        <f t="shared" si="31"/>
        <v>-0.73913043478260865</v>
      </c>
      <c r="V54" s="343"/>
      <c r="W54" s="64">
        <f t="shared" ref="W54:AC54" si="32">W52/P52-1</f>
        <v>-0.41176470588235292</v>
      </c>
      <c r="X54" s="278">
        <f t="shared" si="32"/>
        <v>-0.36956521739130432</v>
      </c>
      <c r="Y54" s="64">
        <f t="shared" si="32"/>
        <v>-1.04</v>
      </c>
      <c r="Z54" s="23">
        <f t="shared" si="32"/>
        <v>-0.60563380281690149</v>
      </c>
      <c r="AA54" s="64">
        <f t="shared" si="32"/>
        <v>-0.46153846153846156</v>
      </c>
      <c r="AB54" s="64">
        <f t="shared" si="32"/>
        <v>-0.83333333333333337</v>
      </c>
      <c r="AC54" s="344">
        <f t="shared" si="32"/>
        <v>-0.57894736842105265</v>
      </c>
      <c r="AD54" s="64">
        <f t="shared" ref="AD54" si="33">AD52/W52-1</f>
        <v>1.1000000000000001</v>
      </c>
      <c r="AE54" s="278">
        <f t="shared" ref="AE54" si="34">AE52/X52-1</f>
        <v>0</v>
      </c>
      <c r="AF54" s="73" t="s">
        <v>33</v>
      </c>
      <c r="AG54" s="23">
        <f t="shared" ref="AG54" si="35">AG52/Z52-1</f>
        <v>0.35714285714285721</v>
      </c>
    </row>
    <row r="55" spans="1:269">
      <c r="A55" s="60" t="s">
        <v>433</v>
      </c>
      <c r="B55" s="157"/>
      <c r="C55" s="64"/>
      <c r="D55" s="64"/>
      <c r="E55" s="64"/>
      <c r="F55" s="64"/>
      <c r="G55" s="23"/>
      <c r="H55" s="64"/>
      <c r="I55" s="64"/>
      <c r="J55" s="64"/>
      <c r="K55" s="278"/>
      <c r="L55" s="64"/>
      <c r="M55" s="23"/>
      <c r="N55" s="64"/>
      <c r="O55" s="64"/>
      <c r="P55" s="64"/>
      <c r="Q55" s="278"/>
      <c r="R55" s="64"/>
      <c r="S55" s="23"/>
      <c r="T55" s="64"/>
      <c r="U55" s="64"/>
      <c r="V55" s="343"/>
      <c r="W55" s="64"/>
      <c r="X55" s="278"/>
      <c r="Y55" s="64"/>
      <c r="Z55" s="23"/>
      <c r="AA55" s="64"/>
      <c r="AB55" s="64"/>
      <c r="AC55" s="344"/>
      <c r="AD55" s="64"/>
      <c r="AE55" s="278"/>
      <c r="AF55" s="64"/>
      <c r="AG55" s="23"/>
    </row>
    <row r="56" spans="1:269">
      <c r="A56" s="60" t="s">
        <v>437</v>
      </c>
      <c r="B56" s="157">
        <f>yes!G42</f>
        <v>448</v>
      </c>
      <c r="C56" s="163">
        <f>yes!H42</f>
        <v>78</v>
      </c>
      <c r="D56" s="163">
        <f>yes!I42</f>
        <v>62</v>
      </c>
      <c r="E56" s="163">
        <f>yes!J42</f>
        <v>82</v>
      </c>
      <c r="F56" s="163">
        <f>G56-E56-D56-C56</f>
        <v>-1055</v>
      </c>
      <c r="G56" s="157">
        <f>yes!L42</f>
        <v>-833</v>
      </c>
      <c r="H56" s="163">
        <f>yes!M42</f>
        <v>10</v>
      </c>
      <c r="I56" s="163">
        <f>yes!N42</f>
        <v>44</v>
      </c>
      <c r="J56" s="163">
        <f>yes!O42</f>
        <v>70</v>
      </c>
      <c r="K56" s="279">
        <f>yes!P42</f>
        <v>124</v>
      </c>
      <c r="L56" s="163">
        <f>M56-J56-I56-H56</f>
        <v>40</v>
      </c>
      <c r="M56" s="157">
        <f>yes!R42</f>
        <v>164</v>
      </c>
      <c r="N56" s="163">
        <f>yes!S42</f>
        <v>53</v>
      </c>
      <c r="O56" s="163">
        <f>yes!T42</f>
        <v>73</v>
      </c>
      <c r="P56" s="163">
        <f>yes!U42</f>
        <v>68</v>
      </c>
      <c r="Q56" s="279">
        <f>yes!V42</f>
        <v>194</v>
      </c>
      <c r="R56" s="163">
        <f>S56-P56-O56-N56</f>
        <v>48</v>
      </c>
      <c r="S56" s="157">
        <f>yes!X42</f>
        <v>242</v>
      </c>
      <c r="T56" s="163">
        <f>yes!Y42</f>
        <v>55</v>
      </c>
      <c r="U56" s="163">
        <f>yes!Z42</f>
        <v>67</v>
      </c>
      <c r="V56" s="388">
        <f>yes!AA42</f>
        <v>122</v>
      </c>
      <c r="W56" s="163">
        <f>yes!AB42</f>
        <v>75</v>
      </c>
      <c r="X56" s="279">
        <f>yes!AC42</f>
        <v>197</v>
      </c>
      <c r="Y56" s="163">
        <f>Z56-W56-U56-T56</f>
        <v>38</v>
      </c>
      <c r="Z56" s="157">
        <f>yes!AE42</f>
        <v>235</v>
      </c>
      <c r="AA56" s="163">
        <f>yes!AF42</f>
        <v>60</v>
      </c>
      <c r="AB56" s="163">
        <f>yes!AG42</f>
        <v>44</v>
      </c>
      <c r="AC56" s="388">
        <f>yes!AH42</f>
        <v>104</v>
      </c>
      <c r="AD56" s="163">
        <f>yes!AI42</f>
        <v>46</v>
      </c>
      <c r="AE56" s="279">
        <f>yes!AJ42</f>
        <v>150</v>
      </c>
      <c r="AF56" s="163">
        <f>AG56-AD56-AB56-AA56</f>
        <v>57</v>
      </c>
      <c r="AG56" s="157">
        <f>yes!AL42</f>
        <v>207</v>
      </c>
    </row>
    <row r="57" spans="1:269">
      <c r="A57" s="205" t="s">
        <v>199</v>
      </c>
      <c r="B57" s="55">
        <f>yes!G27</f>
        <v>0</v>
      </c>
      <c r="C57" s="163">
        <f>yes!H27</f>
        <v>2</v>
      </c>
      <c r="D57" s="163">
        <f>yes!I27</f>
        <v>7</v>
      </c>
      <c r="E57" s="66">
        <f>yes!J27</f>
        <v>0</v>
      </c>
      <c r="F57" s="163">
        <f>G57-E57-D57-C57</f>
        <v>1108</v>
      </c>
      <c r="G57" s="55">
        <f>(yes!L25+yes!L27)</f>
        <v>1117</v>
      </c>
      <c r="H57" s="163">
        <f>yes!M27</f>
        <v>43</v>
      </c>
      <c r="I57" s="163">
        <f>yes!N27</f>
        <v>-9</v>
      </c>
      <c r="J57" s="66">
        <f>yes!O27</f>
        <v>1</v>
      </c>
      <c r="K57" s="279">
        <f>yes!P27</f>
        <v>35</v>
      </c>
      <c r="L57" s="66">
        <f>M57-J57-I57-H57</f>
        <v>7</v>
      </c>
      <c r="M57" s="55">
        <f>(yes!R25+yes!R27)</f>
        <v>42</v>
      </c>
      <c r="N57" s="66">
        <f>yes!S27</f>
        <v>0</v>
      </c>
      <c r="O57" s="163">
        <f>yes!T27</f>
        <v>-12</v>
      </c>
      <c r="P57" s="66">
        <f>yes!U27</f>
        <v>0</v>
      </c>
      <c r="Q57" s="279">
        <f>yes!V27</f>
        <v>-12</v>
      </c>
      <c r="R57" s="163">
        <f>S57-P57-O57-N57</f>
        <v>-3</v>
      </c>
      <c r="S57" s="157">
        <f>(yes!X25+yes!X27)</f>
        <v>-15</v>
      </c>
      <c r="T57" s="163">
        <f>yes!Y27</f>
        <v>-2</v>
      </c>
      <c r="U57" s="163">
        <f>yes!Z27</f>
        <v>0</v>
      </c>
      <c r="V57" s="370">
        <f>yes!AA27</f>
        <v>-2</v>
      </c>
      <c r="W57" s="66">
        <f>yes!AB27</f>
        <v>1</v>
      </c>
      <c r="X57" s="279">
        <f>yes!AC27</f>
        <v>-1</v>
      </c>
      <c r="Y57" s="163">
        <f t="shared" ref="Y57:Y58" si="36">Z57-W57-U57-T57</f>
        <v>13</v>
      </c>
      <c r="Z57" s="157">
        <f>(yes!AE25+yes!AE27)</f>
        <v>12</v>
      </c>
      <c r="AA57" s="66">
        <f>yes!AF27</f>
        <v>0</v>
      </c>
      <c r="AB57" s="163">
        <f>yes!AG27</f>
        <v>2</v>
      </c>
      <c r="AC57" s="370">
        <f>yes!AH27</f>
        <v>2</v>
      </c>
      <c r="AD57" s="66">
        <f>yes!AI27</f>
        <v>0</v>
      </c>
      <c r="AE57" s="279">
        <f>yes!AJ27</f>
        <v>2</v>
      </c>
      <c r="AF57" s="163">
        <f t="shared" ref="AF57:AF58" si="37">AG57-AD57-AB57-AA57</f>
        <v>1</v>
      </c>
      <c r="AG57" s="157">
        <f>(yes!AL25+yes!AL27)</f>
        <v>3</v>
      </c>
    </row>
    <row r="58" spans="1:269">
      <c r="A58" s="255" t="s">
        <v>355</v>
      </c>
      <c r="B58" s="55">
        <v>0</v>
      </c>
      <c r="C58" s="66">
        <f>C43</f>
        <v>0</v>
      </c>
      <c r="D58" s="66">
        <f>D51</f>
        <v>0</v>
      </c>
      <c r="E58" s="66">
        <f>E51</f>
        <v>0</v>
      </c>
      <c r="F58" s="66">
        <f t="shared" ref="F58" si="38">G58-E58-D58-C58</f>
        <v>0</v>
      </c>
      <c r="G58" s="55">
        <f>G51</f>
        <v>0</v>
      </c>
      <c r="H58" s="66">
        <f>H43</f>
        <v>0</v>
      </c>
      <c r="I58" s="66">
        <f>I51</f>
        <v>0</v>
      </c>
      <c r="J58" s="66">
        <f>J51</f>
        <v>0</v>
      </c>
      <c r="K58" s="282">
        <f>K51</f>
        <v>0</v>
      </c>
      <c r="L58" s="66">
        <f>M58-J58-I58-H58</f>
        <v>0</v>
      </c>
      <c r="M58" s="55">
        <f>M51</f>
        <v>0</v>
      </c>
      <c r="N58" s="66">
        <f>N43</f>
        <v>0</v>
      </c>
      <c r="O58" s="66">
        <f>O51</f>
        <v>0</v>
      </c>
      <c r="P58" s="66">
        <f>P51</f>
        <v>0</v>
      </c>
      <c r="Q58" s="282">
        <f>Q51</f>
        <v>0</v>
      </c>
      <c r="R58" s="66">
        <f>S58-P58-O58-N58</f>
        <v>0</v>
      </c>
      <c r="S58" s="55">
        <f>S51</f>
        <v>0</v>
      </c>
      <c r="T58" s="66">
        <f>T43</f>
        <v>1</v>
      </c>
      <c r="U58" s="66">
        <f>U51</f>
        <v>1</v>
      </c>
      <c r="V58" s="370">
        <f>V51</f>
        <v>2</v>
      </c>
      <c r="W58" s="66">
        <f>W51</f>
        <v>1</v>
      </c>
      <c r="X58" s="282">
        <f>X51</f>
        <v>3</v>
      </c>
      <c r="Y58" s="66">
        <f t="shared" si="36"/>
        <v>0</v>
      </c>
      <c r="Z58" s="157">
        <f>Z51</f>
        <v>3</v>
      </c>
      <c r="AA58" s="66">
        <f>AA43</f>
        <v>0</v>
      </c>
      <c r="AB58" s="66">
        <f>AB51</f>
        <v>0</v>
      </c>
      <c r="AC58" s="365">
        <f>AC51</f>
        <v>0</v>
      </c>
      <c r="AD58" s="66">
        <f>AD51</f>
        <v>1</v>
      </c>
      <c r="AE58" s="282">
        <f>AE51</f>
        <v>2</v>
      </c>
      <c r="AF58" s="163">
        <f t="shared" si="37"/>
        <v>1</v>
      </c>
      <c r="AG58" s="157">
        <f>AG51</f>
        <v>2</v>
      </c>
    </row>
    <row r="59" spans="1:269" s="387" customFormat="1">
      <c r="A59" s="386" t="s">
        <v>434</v>
      </c>
      <c r="B59" s="386">
        <f>SUM(B56:B58)</f>
        <v>448</v>
      </c>
      <c r="C59" s="386">
        <f>SUM(C56:C58)</f>
        <v>80</v>
      </c>
      <c r="D59" s="386">
        <f t="shared" ref="D59:E59" si="39">SUM(D56:D58)</f>
        <v>69</v>
      </c>
      <c r="E59" s="386">
        <f t="shared" si="39"/>
        <v>82</v>
      </c>
      <c r="F59" s="386">
        <f>G59-E59-D59-C59</f>
        <v>53</v>
      </c>
      <c r="G59" s="386">
        <f>SUM(G56:G58)</f>
        <v>284</v>
      </c>
      <c r="H59" s="386">
        <f>SUM(H56:H58)</f>
        <v>53</v>
      </c>
      <c r="I59" s="386">
        <f t="shared" ref="I59" si="40">SUM(I56:I58)</f>
        <v>35</v>
      </c>
      <c r="J59" s="386">
        <f t="shared" ref="J59" si="41">SUM(J56:J58)</f>
        <v>71</v>
      </c>
      <c r="K59" s="386">
        <f>SUM(K56:K58)</f>
        <v>159</v>
      </c>
      <c r="L59" s="386">
        <f>M59-J59-I59-H59</f>
        <v>47</v>
      </c>
      <c r="M59" s="386">
        <f>SUM(M56:M58)</f>
        <v>206</v>
      </c>
      <c r="N59" s="386">
        <f>SUM(N56:N58)</f>
        <v>53</v>
      </c>
      <c r="O59" s="386">
        <f t="shared" ref="O59" si="42">SUM(O56:O58)</f>
        <v>61</v>
      </c>
      <c r="P59" s="386">
        <f t="shared" ref="P59" si="43">SUM(P56:P58)</f>
        <v>68</v>
      </c>
      <c r="Q59" s="386">
        <f>SUM(Q56:Q58)</f>
        <v>182</v>
      </c>
      <c r="R59" s="386">
        <f>S59-P59-O59-N59</f>
        <v>45</v>
      </c>
      <c r="S59" s="386">
        <f>SUM(S56:S58)</f>
        <v>227</v>
      </c>
      <c r="T59" s="386">
        <f>SUM(T56:T58)</f>
        <v>54</v>
      </c>
      <c r="U59" s="386">
        <f t="shared" ref="U59" si="44">SUM(U56:U58)</f>
        <v>68</v>
      </c>
      <c r="V59" s="386">
        <f>SUM(V56:V58)</f>
        <v>122</v>
      </c>
      <c r="W59" s="386">
        <f t="shared" ref="W59" si="45">SUM(W56:W58)</f>
        <v>77</v>
      </c>
      <c r="X59" s="386">
        <f>SUM(X56:X58)</f>
        <v>199</v>
      </c>
      <c r="Y59" s="386">
        <f>Z59-W59-U59-T59</f>
        <v>51</v>
      </c>
      <c r="Z59" s="386">
        <f>SUM(Z56:Z58)</f>
        <v>250</v>
      </c>
      <c r="AA59" s="386">
        <f>SUM(AA56:AA58)</f>
        <v>60</v>
      </c>
      <c r="AB59" s="386">
        <f t="shared" ref="AB59" si="46">SUM(AB56:AB58)</f>
        <v>46</v>
      </c>
      <c r="AC59" s="386">
        <f>SUM(AC56:AC58)</f>
        <v>106</v>
      </c>
      <c r="AD59" s="386">
        <f t="shared" ref="AD59" si="47">SUM(AD56:AD58)</f>
        <v>47</v>
      </c>
      <c r="AE59" s="386">
        <f>SUM(AE56:AE58)</f>
        <v>154</v>
      </c>
      <c r="AF59" s="386">
        <f>AG59-AD59-AB59-AA59</f>
        <v>59</v>
      </c>
      <c r="AG59" s="386">
        <f>SUM(AG56:AG58)</f>
        <v>212</v>
      </c>
    </row>
    <row r="60" spans="1:269">
      <c r="A60" s="62" t="s">
        <v>7</v>
      </c>
      <c r="B60" s="157"/>
      <c r="C60" s="63"/>
      <c r="D60" s="63">
        <f>D59/C59-1</f>
        <v>-0.13749999999999996</v>
      </c>
      <c r="E60" s="63">
        <f>E59/D59-1</f>
        <v>0.18840579710144922</v>
      </c>
      <c r="F60" s="63">
        <f>F59/E59-1</f>
        <v>-0.35365853658536583</v>
      </c>
      <c r="G60" s="157"/>
      <c r="H60" s="63">
        <f>H59/F59-1</f>
        <v>0</v>
      </c>
      <c r="I60" s="63">
        <f>I59/H59-1</f>
        <v>-0.339622641509434</v>
      </c>
      <c r="J60" s="63">
        <f>J59/I59-1</f>
        <v>1.0285714285714285</v>
      </c>
      <c r="K60" s="277"/>
      <c r="L60" s="63">
        <f>L59/J59-1</f>
        <v>-0.3380281690140845</v>
      </c>
      <c r="M60" s="157"/>
      <c r="N60" s="63">
        <f>N59/L59-1</f>
        <v>0.12765957446808507</v>
      </c>
      <c r="O60" s="63">
        <f>O59/N59-1</f>
        <v>0.15094339622641506</v>
      </c>
      <c r="P60" s="63">
        <f>P59/O59-1</f>
        <v>0.11475409836065564</v>
      </c>
      <c r="Q60" s="277"/>
      <c r="R60" s="63">
        <f>R59/P59-1</f>
        <v>-0.33823529411764708</v>
      </c>
      <c r="S60" s="157"/>
      <c r="T60" s="63">
        <f>T59/R59-1</f>
        <v>0.19999999999999996</v>
      </c>
      <c r="U60" s="63">
        <f>U59/T59-1</f>
        <v>0.2592592592592593</v>
      </c>
      <c r="V60" s="343"/>
      <c r="W60" s="63">
        <f>W59/U59-1</f>
        <v>0.13235294117647056</v>
      </c>
      <c r="X60" s="277"/>
      <c r="Y60" s="63">
        <f>Y59/W59-1</f>
        <v>-0.33766233766233766</v>
      </c>
      <c r="Z60" s="157"/>
      <c r="AA60" s="63">
        <f>AA59/Y59-1</f>
        <v>0.17647058823529416</v>
      </c>
      <c r="AB60" s="63">
        <f>AB59/AA59-1</f>
        <v>-0.23333333333333328</v>
      </c>
      <c r="AC60" s="343"/>
      <c r="AD60" s="63">
        <f>AD59/AB59-1</f>
        <v>2.1739130434782705E-2</v>
      </c>
      <c r="AE60" s="277"/>
      <c r="AF60" s="63">
        <f>AF59/AD59-1</f>
        <v>0.25531914893617014</v>
      </c>
      <c r="AG60" s="157"/>
    </row>
    <row r="61" spans="1:269">
      <c r="A61" s="62" t="s">
        <v>8</v>
      </c>
      <c r="B61" s="157"/>
      <c r="C61" s="64"/>
      <c r="D61" s="64"/>
      <c r="E61" s="64"/>
      <c r="F61" s="64"/>
      <c r="G61" s="23">
        <f>G59/B59-1</f>
        <v>-0.3660714285714286</v>
      </c>
      <c r="H61" s="64">
        <f>H59/C59-1</f>
        <v>-0.33750000000000002</v>
      </c>
      <c r="I61" s="64">
        <f>I59/D59-1</f>
        <v>-0.49275362318840576</v>
      </c>
      <c r="J61" s="64">
        <f>J59/E59-1</f>
        <v>-0.13414634146341464</v>
      </c>
      <c r="K61" s="278"/>
      <c r="L61" s="64">
        <f t="shared" ref="L61" si="48">L59/F59-1</f>
        <v>-0.1132075471698113</v>
      </c>
      <c r="M61" s="23">
        <f t="shared" ref="M61" si="49">M59/G59-1</f>
        <v>-0.27464788732394363</v>
      </c>
      <c r="N61" s="64">
        <f t="shared" ref="N61" si="50">N59/H59-1</f>
        <v>0</v>
      </c>
      <c r="O61" s="64">
        <f t="shared" ref="O61" si="51">O59/I59-1</f>
        <v>0.74285714285714288</v>
      </c>
      <c r="P61" s="64">
        <f t="shared" ref="P61" si="52">P59/J59-1</f>
        <v>-4.2253521126760618E-2</v>
      </c>
      <c r="Q61" s="278">
        <f t="shared" ref="Q61" si="53">Q59/K59-1</f>
        <v>0.14465408805031443</v>
      </c>
      <c r="R61" s="64">
        <f t="shared" ref="R61" si="54">R59/L59-1</f>
        <v>-4.2553191489361653E-2</v>
      </c>
      <c r="S61" s="23">
        <f t="shared" ref="S61" si="55">S59/M59-1</f>
        <v>0.10194174757281549</v>
      </c>
      <c r="T61" s="64">
        <f t="shared" ref="T61" si="56">T59/N59-1</f>
        <v>1.8867924528301883E-2</v>
      </c>
      <c r="U61" s="64">
        <f t="shared" ref="U61" si="57">U59/O59-1</f>
        <v>0.11475409836065564</v>
      </c>
      <c r="V61" s="343"/>
      <c r="W61" s="64">
        <f t="shared" ref="W61" si="58">W59/P59-1</f>
        <v>0.13235294117647056</v>
      </c>
      <c r="X61" s="278">
        <f t="shared" ref="X61" si="59">X59/Q59-1</f>
        <v>9.3406593406593297E-2</v>
      </c>
      <c r="Y61" s="64">
        <f t="shared" ref="Y61" si="60">Y59/R59-1</f>
        <v>0.1333333333333333</v>
      </c>
      <c r="Z61" s="23">
        <f t="shared" ref="Z61" si="61">Z59/S59-1</f>
        <v>0.1013215859030836</v>
      </c>
      <c r="AA61" s="64">
        <f t="shared" ref="AA61" si="62">AA59/T59-1</f>
        <v>0.11111111111111116</v>
      </c>
      <c r="AB61" s="64">
        <f t="shared" ref="AB61" si="63">AB59/U59-1</f>
        <v>-0.32352941176470584</v>
      </c>
      <c r="AC61" s="344">
        <f t="shared" ref="AC61" si="64">AC59/V59-1</f>
        <v>-0.13114754098360659</v>
      </c>
      <c r="AD61" s="64">
        <f t="shared" ref="AD61" si="65">AD59/W59-1</f>
        <v>-0.38961038961038963</v>
      </c>
      <c r="AE61" s="278">
        <f t="shared" ref="AE61" si="66">AE59/X59-1</f>
        <v>-0.22613065326633164</v>
      </c>
      <c r="AF61" s="64">
        <f t="shared" ref="AF61" si="67">AF59/Y59-1</f>
        <v>0.15686274509803932</v>
      </c>
      <c r="AG61" s="23">
        <f t="shared" ref="AG61" si="68">AG59/Z59-1</f>
        <v>-0.15200000000000002</v>
      </c>
    </row>
    <row r="62" spans="1:269">
      <c r="A62" s="205" t="s">
        <v>439</v>
      </c>
      <c r="B62" s="252">
        <f>B59/yes!G9</f>
        <v>0.27151515151515154</v>
      </c>
      <c r="C62" s="253">
        <f>C59/yes!H9</f>
        <v>0.21333333333333335</v>
      </c>
      <c r="D62" s="253">
        <f>D59/yes!I9</f>
        <v>0.184</v>
      </c>
      <c r="E62" s="253">
        <f>E59/yes!J9</f>
        <v>0.22343324250681199</v>
      </c>
      <c r="F62" s="253">
        <f>F59/yes!K9</f>
        <v>0.14887640449438203</v>
      </c>
      <c r="G62" s="252">
        <f>G59/yes!L9</f>
        <v>0.19280380176510523</v>
      </c>
      <c r="H62" s="253">
        <f>H59/yes!M9</f>
        <v>0.15451895043731778</v>
      </c>
      <c r="I62" s="253">
        <f>I59/yes!N9</f>
        <v>0.10385756676557864</v>
      </c>
      <c r="J62" s="253">
        <f>J59/yes!O9</f>
        <v>0.21257485029940121</v>
      </c>
      <c r="K62" s="309">
        <f>K59/yes!P9</f>
        <v>0.15680473372781065</v>
      </c>
      <c r="L62" s="253">
        <f>L59/yes!Q9</f>
        <v>0.1419939577039275</v>
      </c>
      <c r="M62" s="252">
        <f>M59/yes!R9</f>
        <v>0.15315985130111523</v>
      </c>
      <c r="N62" s="253">
        <f>N59/yes!S9</f>
        <v>0.15680473372781065</v>
      </c>
      <c r="O62" s="253">
        <f>O59/yes!T9</f>
        <v>0.19122257053291536</v>
      </c>
      <c r="P62" s="253">
        <f>P59/yes!U9</f>
        <v>0.21725239616613418</v>
      </c>
      <c r="Q62" s="309">
        <f>Q59/yes!V9</f>
        <v>0.18762886597938144</v>
      </c>
      <c r="R62" s="253">
        <f>R59/yes!W9</f>
        <v>0.14195583596214512</v>
      </c>
      <c r="S62" s="252">
        <f>S59/yes!X9</f>
        <v>0.17637917637917638</v>
      </c>
      <c r="T62" s="253">
        <f>T59/yes!Y9</f>
        <v>0.17142857142857143</v>
      </c>
      <c r="U62" s="253">
        <f>U59/yes!Z9</f>
        <v>0.21587301587301588</v>
      </c>
      <c r="V62" s="371">
        <f>V56/yes!AA9</f>
        <v>0.19365079365079366</v>
      </c>
      <c r="W62" s="253">
        <f>W59/yes!AB9</f>
        <v>0.24213836477987422</v>
      </c>
      <c r="X62" s="309">
        <f>X59/yes!AC9</f>
        <v>0.20991561181434598</v>
      </c>
      <c r="Y62" s="253">
        <f>Y59/yes!AD9</f>
        <v>0.15838509316770186</v>
      </c>
      <c r="Z62" s="252">
        <f>Z59/yes!AE9</f>
        <v>0.19685039370078741</v>
      </c>
      <c r="AA62" s="253">
        <f>AA59/yes!AF9</f>
        <v>0.189873417721519</v>
      </c>
      <c r="AB62" s="253">
        <f>AB59/yes!AG9</f>
        <v>0.14556962025316456</v>
      </c>
      <c r="AC62" s="371">
        <f>AC56/yes!AH9</f>
        <v>0.16455696202531644</v>
      </c>
      <c r="AD62" s="253">
        <f>AD59/yes!AI9</f>
        <v>0.1492063492063492</v>
      </c>
      <c r="AE62" s="309">
        <f>AE59/yes!AJ9</f>
        <v>0.16261879619852165</v>
      </c>
      <c r="AF62" s="253">
        <f>AF59/yes!AK9</f>
        <v>0.1787878787878788</v>
      </c>
      <c r="AG62" s="252">
        <f>AG59/yes!AL9</f>
        <v>0.16601409553641347</v>
      </c>
    </row>
    <row r="63" spans="1:269">
      <c r="A63" s="205"/>
      <c r="B63" s="157"/>
      <c r="C63" s="64"/>
      <c r="D63" s="64"/>
      <c r="E63" s="64"/>
      <c r="F63" s="64"/>
      <c r="G63" s="23"/>
      <c r="H63" s="64"/>
      <c r="I63" s="64"/>
      <c r="J63" s="64"/>
      <c r="K63" s="278"/>
      <c r="L63" s="64"/>
      <c r="M63" s="23"/>
      <c r="N63" s="64"/>
      <c r="O63" s="64"/>
      <c r="P63" s="64"/>
      <c r="Q63" s="278"/>
      <c r="R63" s="64"/>
      <c r="S63" s="23"/>
      <c r="T63" s="64"/>
      <c r="U63" s="64"/>
      <c r="V63" s="343"/>
      <c r="W63" s="64"/>
      <c r="X63" s="278"/>
      <c r="Y63" s="64"/>
      <c r="Z63" s="23"/>
      <c r="AA63" s="64"/>
      <c r="AB63" s="64"/>
      <c r="AC63" s="344"/>
      <c r="AD63" s="64"/>
      <c r="AE63" s="278"/>
      <c r="AF63" s="64"/>
      <c r="AG63" s="23"/>
    </row>
    <row r="64" spans="1:269">
      <c r="A64" s="60" t="s">
        <v>436</v>
      </c>
      <c r="B64" s="157">
        <f>yes!G36</f>
        <v>-244</v>
      </c>
      <c r="C64" s="163">
        <f>yes!H36</f>
        <v>1</v>
      </c>
      <c r="D64" s="163">
        <f>yes!I36</f>
        <v>-10</v>
      </c>
      <c r="E64" s="163">
        <f>yes!J36</f>
        <v>-2</v>
      </c>
      <c r="F64" s="163">
        <f>G64-E64-D64-C64</f>
        <v>-1137</v>
      </c>
      <c r="G64" s="157">
        <f>yes!L36</f>
        <v>-1148</v>
      </c>
      <c r="H64" s="163">
        <f>yes!M36</f>
        <v>-50</v>
      </c>
      <c r="I64" s="163">
        <f>yes!N36</f>
        <v>-27</v>
      </c>
      <c r="J64" s="163">
        <f>yes!O36</f>
        <v>15</v>
      </c>
      <c r="K64" s="279">
        <f>yes!P36</f>
        <v>-62</v>
      </c>
      <c r="L64" s="163">
        <f>M64-J64-I64-H64</f>
        <v>-7</v>
      </c>
      <c r="M64" s="157">
        <f>yes!R36</f>
        <v>-69</v>
      </c>
      <c r="N64" s="163">
        <f>yes!S36</f>
        <v>14</v>
      </c>
      <c r="O64" s="163">
        <f>yes!T36</f>
        <v>18</v>
      </c>
      <c r="P64" s="163">
        <f>yes!U36</f>
        <v>16</v>
      </c>
      <c r="Q64" s="279">
        <f>yes!V36</f>
        <v>48</v>
      </c>
      <c r="R64" s="163">
        <f>S64-P64-O64-N64</f>
        <v>-24</v>
      </c>
      <c r="S64" s="157">
        <f>yes!X36</f>
        <v>24</v>
      </c>
      <c r="T64" s="66">
        <f>yes!Y36</f>
        <v>0</v>
      </c>
      <c r="U64" s="163">
        <f>yes!Z36</f>
        <v>18</v>
      </c>
      <c r="V64" s="388">
        <f>yes!AA36</f>
        <v>18</v>
      </c>
      <c r="W64" s="163">
        <f>yes!AB36</f>
        <v>29</v>
      </c>
      <c r="X64" s="279">
        <f>yes!AC36</f>
        <v>47</v>
      </c>
      <c r="Y64" s="163">
        <f>Z64-W64-U64-T64</f>
        <v>-17</v>
      </c>
      <c r="Z64" s="157">
        <f>yes!AE36</f>
        <v>30</v>
      </c>
      <c r="AA64" s="66">
        <f>yes!AF36</f>
        <v>10</v>
      </c>
      <c r="AB64" s="163">
        <f>yes!AG36</f>
        <v>2</v>
      </c>
      <c r="AC64" s="388">
        <f>yes!AH36</f>
        <v>12</v>
      </c>
      <c r="AD64" s="66">
        <f>yes!AI36</f>
        <v>0</v>
      </c>
      <c r="AE64" s="279">
        <f>yes!AJ36</f>
        <v>12</v>
      </c>
      <c r="AF64" s="163">
        <f>AG64-AD64-AB64-AA64</f>
        <v>1</v>
      </c>
      <c r="AG64" s="157">
        <f>yes!AL36</f>
        <v>13</v>
      </c>
    </row>
    <row r="65" spans="1:33">
      <c r="A65" s="205" t="s">
        <v>199</v>
      </c>
      <c r="B65" s="55">
        <f t="shared" ref="B65:E66" si="69">B57</f>
        <v>0</v>
      </c>
      <c r="C65" s="163">
        <f t="shared" si="69"/>
        <v>2</v>
      </c>
      <c r="D65" s="163">
        <f t="shared" si="69"/>
        <v>7</v>
      </c>
      <c r="E65" s="66">
        <f t="shared" si="69"/>
        <v>0</v>
      </c>
      <c r="F65" s="163">
        <f>G65-E65-D65-C65</f>
        <v>1108</v>
      </c>
      <c r="G65" s="55">
        <f t="shared" ref="G65:J66" si="70">G57</f>
        <v>1117</v>
      </c>
      <c r="H65" s="163">
        <f t="shared" si="70"/>
        <v>43</v>
      </c>
      <c r="I65" s="163">
        <f t="shared" si="70"/>
        <v>-9</v>
      </c>
      <c r="J65" s="66">
        <f t="shared" si="70"/>
        <v>1</v>
      </c>
      <c r="K65" s="279">
        <f>K50</f>
        <v>35</v>
      </c>
      <c r="L65" s="163">
        <f t="shared" ref="L65:L66" si="71">M65-J65-I65-H65</f>
        <v>7</v>
      </c>
      <c r="M65" s="55">
        <f t="shared" ref="M65:P66" si="72">M57</f>
        <v>42</v>
      </c>
      <c r="N65" s="66">
        <f t="shared" si="72"/>
        <v>0</v>
      </c>
      <c r="O65" s="163">
        <f t="shared" si="72"/>
        <v>-12</v>
      </c>
      <c r="P65" s="66">
        <f t="shared" si="72"/>
        <v>0</v>
      </c>
      <c r="Q65" s="279">
        <f>Q50</f>
        <v>-11</v>
      </c>
      <c r="R65" s="163">
        <f t="shared" ref="R65:R66" si="73">S65-P65-O65-N65</f>
        <v>-3</v>
      </c>
      <c r="S65" s="157">
        <f t="shared" ref="S65:W66" si="74">S57</f>
        <v>-15</v>
      </c>
      <c r="T65" s="163">
        <f t="shared" si="74"/>
        <v>-2</v>
      </c>
      <c r="U65" s="163">
        <f t="shared" si="74"/>
        <v>0</v>
      </c>
      <c r="V65" s="370">
        <f t="shared" si="74"/>
        <v>-2</v>
      </c>
      <c r="W65" s="66">
        <f t="shared" si="74"/>
        <v>1</v>
      </c>
      <c r="X65" s="279">
        <f>X50</f>
        <v>-1</v>
      </c>
      <c r="Y65" s="163">
        <f t="shared" ref="Y65:Y66" si="75">Z65-W65-U65-T65</f>
        <v>13</v>
      </c>
      <c r="Z65" s="157">
        <f t="shared" ref="Z65:AD66" si="76">Z57</f>
        <v>12</v>
      </c>
      <c r="AA65" s="66">
        <f t="shared" si="76"/>
        <v>0</v>
      </c>
      <c r="AB65" s="163">
        <f t="shared" si="76"/>
        <v>2</v>
      </c>
      <c r="AC65" s="370">
        <f t="shared" si="76"/>
        <v>2</v>
      </c>
      <c r="AD65" s="66">
        <f t="shared" si="76"/>
        <v>0</v>
      </c>
      <c r="AE65" s="279">
        <f>AE50</f>
        <v>2</v>
      </c>
      <c r="AF65" s="163">
        <f t="shared" ref="AF65:AF66" si="77">AG65-AD65-AB65-AA65</f>
        <v>1</v>
      </c>
      <c r="AG65" s="157">
        <f>AG57</f>
        <v>3</v>
      </c>
    </row>
    <row r="66" spans="1:33">
      <c r="A66" s="255" t="s">
        <v>355</v>
      </c>
      <c r="B66" s="55">
        <f t="shared" si="69"/>
        <v>0</v>
      </c>
      <c r="C66" s="66">
        <f t="shared" si="69"/>
        <v>0</v>
      </c>
      <c r="D66" s="66">
        <f t="shared" si="69"/>
        <v>0</v>
      </c>
      <c r="E66" s="66">
        <f t="shared" si="69"/>
        <v>0</v>
      </c>
      <c r="F66" s="66">
        <f t="shared" ref="F66" si="78">G66-E66-D66-C66</f>
        <v>0</v>
      </c>
      <c r="G66" s="55">
        <f t="shared" si="70"/>
        <v>0</v>
      </c>
      <c r="H66" s="66">
        <f t="shared" si="70"/>
        <v>0</v>
      </c>
      <c r="I66" s="66">
        <f t="shared" si="70"/>
        <v>0</v>
      </c>
      <c r="J66" s="66">
        <f t="shared" si="70"/>
        <v>0</v>
      </c>
      <c r="K66" s="282">
        <f>K51</f>
        <v>0</v>
      </c>
      <c r="L66" s="66">
        <f t="shared" si="71"/>
        <v>0</v>
      </c>
      <c r="M66" s="55">
        <f t="shared" si="72"/>
        <v>0</v>
      </c>
      <c r="N66" s="66">
        <f t="shared" si="72"/>
        <v>0</v>
      </c>
      <c r="O66" s="66">
        <f t="shared" si="72"/>
        <v>0</v>
      </c>
      <c r="P66" s="66">
        <f t="shared" si="72"/>
        <v>0</v>
      </c>
      <c r="Q66" s="282">
        <f>Q51</f>
        <v>0</v>
      </c>
      <c r="R66" s="66">
        <f t="shared" si="73"/>
        <v>0</v>
      </c>
      <c r="S66" s="55">
        <f t="shared" si="74"/>
        <v>0</v>
      </c>
      <c r="T66" s="66">
        <f t="shared" si="74"/>
        <v>1</v>
      </c>
      <c r="U66" s="66">
        <f t="shared" si="74"/>
        <v>1</v>
      </c>
      <c r="V66" s="370">
        <f t="shared" si="74"/>
        <v>2</v>
      </c>
      <c r="W66" s="66">
        <f t="shared" si="74"/>
        <v>1</v>
      </c>
      <c r="X66" s="282">
        <f>X51</f>
        <v>3</v>
      </c>
      <c r="Y66" s="66">
        <f t="shared" si="75"/>
        <v>0</v>
      </c>
      <c r="Z66" s="55">
        <f t="shared" si="76"/>
        <v>3</v>
      </c>
      <c r="AA66" s="66">
        <f t="shared" si="76"/>
        <v>0</v>
      </c>
      <c r="AB66" s="66">
        <f t="shared" si="76"/>
        <v>0</v>
      </c>
      <c r="AC66" s="370">
        <f t="shared" si="76"/>
        <v>0</v>
      </c>
      <c r="AD66" s="66">
        <f t="shared" si="76"/>
        <v>1</v>
      </c>
      <c r="AE66" s="282">
        <f>AE51</f>
        <v>2</v>
      </c>
      <c r="AF66" s="163">
        <f t="shared" si="77"/>
        <v>1</v>
      </c>
      <c r="AG66" s="157">
        <f>AG58</f>
        <v>2</v>
      </c>
    </row>
    <row r="67" spans="1:33" s="387" customFormat="1">
      <c r="A67" s="386" t="s">
        <v>435</v>
      </c>
      <c r="B67" s="389">
        <f>SUM(B64:B66)</f>
        <v>-244</v>
      </c>
      <c r="C67" s="389">
        <f>SUM(C64:C66)</f>
        <v>3</v>
      </c>
      <c r="D67" s="389">
        <f t="shared" ref="D67:E67" si="79">SUM(D64:D66)</f>
        <v>-3</v>
      </c>
      <c r="E67" s="389">
        <f t="shared" si="79"/>
        <v>-2</v>
      </c>
      <c r="F67" s="389">
        <f>G67-E67-D67-C67</f>
        <v>-29</v>
      </c>
      <c r="G67" s="389">
        <f>SUM(G64:G66)</f>
        <v>-31</v>
      </c>
      <c r="H67" s="389">
        <f>SUM(H64:H66)</f>
        <v>-7</v>
      </c>
      <c r="I67" s="389">
        <f t="shared" ref="I67" si="80">SUM(I64:I66)</f>
        <v>-36</v>
      </c>
      <c r="J67" s="389">
        <f t="shared" ref="J67" si="81">SUM(J64:J66)</f>
        <v>16</v>
      </c>
      <c r="K67" s="389">
        <f>SUM(K64:K66)</f>
        <v>-27</v>
      </c>
      <c r="L67" s="389">
        <f>M67-J67-I67-H67</f>
        <v>0</v>
      </c>
      <c r="M67" s="389">
        <f>SUM(M64:M66)</f>
        <v>-27</v>
      </c>
      <c r="N67" s="389">
        <f>SUM(N64:N66)</f>
        <v>14</v>
      </c>
      <c r="O67" s="389">
        <f t="shared" ref="O67" si="82">SUM(O64:O66)</f>
        <v>6</v>
      </c>
      <c r="P67" s="389">
        <f t="shared" ref="P67" si="83">SUM(P64:P66)</f>
        <v>16</v>
      </c>
      <c r="Q67" s="389">
        <f>SUM(Q64:Q66)</f>
        <v>37</v>
      </c>
      <c r="R67" s="389">
        <f>S67-P67-O67-N67</f>
        <v>-27</v>
      </c>
      <c r="S67" s="389">
        <f>SUM(S64:S66)</f>
        <v>9</v>
      </c>
      <c r="T67" s="389">
        <f>SUM(T64:T66)</f>
        <v>-1</v>
      </c>
      <c r="U67" s="389">
        <f t="shared" ref="U67" si="84">SUM(U64:U66)</f>
        <v>19</v>
      </c>
      <c r="V67" s="386">
        <f>SUM(V64:V66)</f>
        <v>18</v>
      </c>
      <c r="W67" s="389">
        <f t="shared" ref="W67" si="85">SUM(W64:W66)</f>
        <v>31</v>
      </c>
      <c r="X67" s="389">
        <f>SUM(X64:X66)</f>
        <v>49</v>
      </c>
      <c r="Y67" s="389">
        <f>Z67-W67-U67-T67</f>
        <v>-4</v>
      </c>
      <c r="Z67" s="389">
        <f>SUM(Z64:Z66)</f>
        <v>45</v>
      </c>
      <c r="AA67" s="389">
        <f>SUM(AA64:AA66)</f>
        <v>10</v>
      </c>
      <c r="AB67" s="389">
        <f t="shared" ref="AB67" si="86">SUM(AB64:AB66)</f>
        <v>4</v>
      </c>
      <c r="AC67" s="386">
        <f>SUM(AC64:AC66)</f>
        <v>14</v>
      </c>
      <c r="AD67" s="389">
        <f t="shared" ref="AD67" si="87">SUM(AD64:AD66)</f>
        <v>1</v>
      </c>
      <c r="AE67" s="389">
        <f>SUM(AE64:AE66)</f>
        <v>16</v>
      </c>
      <c r="AF67" s="389">
        <f>AG67-AD67-AB67-AA67</f>
        <v>3</v>
      </c>
      <c r="AG67" s="389">
        <f>SUM(AG64:AG66)</f>
        <v>18</v>
      </c>
    </row>
    <row r="68" spans="1:33">
      <c r="A68" s="62" t="s">
        <v>7</v>
      </c>
      <c r="B68" s="157"/>
      <c r="C68" s="63"/>
      <c r="D68" s="75" t="s">
        <v>33</v>
      </c>
      <c r="E68" s="63">
        <f>E67/D67-1</f>
        <v>-0.33333333333333337</v>
      </c>
      <c r="F68" s="63">
        <f>F67/E67-1</f>
        <v>13.5</v>
      </c>
      <c r="G68" s="157"/>
      <c r="H68" s="63">
        <f>H67/F67-1</f>
        <v>-0.75862068965517238</v>
      </c>
      <c r="I68" s="63">
        <f>I67/H67-1</f>
        <v>4.1428571428571432</v>
      </c>
      <c r="J68" s="75" t="s">
        <v>33</v>
      </c>
      <c r="K68" s="277"/>
      <c r="L68" s="75" t="s">
        <v>33</v>
      </c>
      <c r="M68" s="157"/>
      <c r="N68" s="75" t="s">
        <v>33</v>
      </c>
      <c r="O68" s="63">
        <f>O67/N67-1</f>
        <v>-0.5714285714285714</v>
      </c>
      <c r="P68" s="63">
        <f>P67/O67-1</f>
        <v>1.6666666666666665</v>
      </c>
      <c r="Q68" s="277"/>
      <c r="R68" s="75" t="s">
        <v>33</v>
      </c>
      <c r="S68" s="157"/>
      <c r="T68" s="75" t="s">
        <v>33</v>
      </c>
      <c r="U68" s="75" t="s">
        <v>33</v>
      </c>
      <c r="V68" s="343"/>
      <c r="W68" s="63">
        <f>W67/U67-1</f>
        <v>0.63157894736842102</v>
      </c>
      <c r="X68" s="277"/>
      <c r="Y68" s="75" t="s">
        <v>33</v>
      </c>
      <c r="Z68" s="157"/>
      <c r="AA68" s="75" t="s">
        <v>33</v>
      </c>
      <c r="AB68" s="63">
        <f>AB67/AA67-1</f>
        <v>-0.6</v>
      </c>
      <c r="AC68" s="343"/>
      <c r="AD68" s="63">
        <f>AD67/AB67-1</f>
        <v>-0.75</v>
      </c>
      <c r="AE68" s="277"/>
      <c r="AF68" s="63">
        <f>AF67/AD67-1</f>
        <v>2</v>
      </c>
      <c r="AG68" s="157"/>
    </row>
    <row r="69" spans="1:33">
      <c r="A69" s="62" t="s">
        <v>8</v>
      </c>
      <c r="B69" s="157"/>
      <c r="C69" s="64"/>
      <c r="D69" s="64"/>
      <c r="E69" s="64"/>
      <c r="F69" s="64"/>
      <c r="G69" s="23">
        <f>G67/B67-1</f>
        <v>-0.87295081967213117</v>
      </c>
      <c r="H69" s="75" t="s">
        <v>33</v>
      </c>
      <c r="I69" s="64">
        <f>I67/D67-1</f>
        <v>11</v>
      </c>
      <c r="J69" s="75" t="s">
        <v>33</v>
      </c>
      <c r="K69" s="278"/>
      <c r="L69" s="75" t="s">
        <v>33</v>
      </c>
      <c r="M69" s="23">
        <f t="shared" ref="M69" si="88">M67/G67-1</f>
        <v>-0.12903225806451613</v>
      </c>
      <c r="N69" s="75" t="s">
        <v>33</v>
      </c>
      <c r="O69" s="75" t="s">
        <v>33</v>
      </c>
      <c r="P69" s="64">
        <f t="shared" ref="P69" si="89">P67/J67-1</f>
        <v>0</v>
      </c>
      <c r="Q69" s="307" t="s">
        <v>33</v>
      </c>
      <c r="R69" s="75" t="s">
        <v>33</v>
      </c>
      <c r="S69" s="75" t="s">
        <v>33</v>
      </c>
      <c r="T69" s="75" t="s">
        <v>33</v>
      </c>
      <c r="U69" s="64">
        <f t="shared" ref="U69" si="90">U67/O67-1</f>
        <v>2.1666666666666665</v>
      </c>
      <c r="V69" s="343"/>
      <c r="W69" s="64">
        <f t="shared" ref="W69" si="91">W67/P67-1</f>
        <v>0.9375</v>
      </c>
      <c r="X69" s="278">
        <f t="shared" ref="X69" si="92">X67/Q67-1</f>
        <v>0.32432432432432434</v>
      </c>
      <c r="Y69" s="64">
        <f t="shared" ref="Y69" si="93">Y67/R67-1</f>
        <v>-0.85185185185185186</v>
      </c>
      <c r="Z69" s="23">
        <f t="shared" ref="Z69" si="94">Z67/S67-1</f>
        <v>4</v>
      </c>
      <c r="AA69" s="75" t="s">
        <v>33</v>
      </c>
      <c r="AB69" s="64">
        <f t="shared" ref="AB69" si="95">AB67/U67-1</f>
        <v>-0.78947368421052633</v>
      </c>
      <c r="AC69" s="344">
        <f t="shared" ref="AC69" si="96">AC67/V67-1</f>
        <v>-0.22222222222222221</v>
      </c>
      <c r="AD69" s="64">
        <f t="shared" ref="AD69" si="97">AD67/W67-1</f>
        <v>-0.967741935483871</v>
      </c>
      <c r="AE69" s="278">
        <f t="shared" ref="AE69" si="98">AE67/X67-1</f>
        <v>-0.67346938775510212</v>
      </c>
      <c r="AF69" s="64">
        <f t="shared" ref="AF69" si="99">AF67/Y67-1</f>
        <v>-1.75</v>
      </c>
      <c r="AG69" s="23">
        <f t="shared" ref="AG69" si="100">AG67/Z67-1</f>
        <v>-0.6</v>
      </c>
    </row>
    <row r="70" spans="1:33" ht="5.2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</row>
  </sheetData>
  <pageMargins left="0.39370078740157483" right="0.39370078740157483" top="0.31496062992125984" bottom="0.19685039370078741" header="0.31496062992125984" footer="0.31496062992125984"/>
  <pageSetup paperSize="9" scale="65" orientation="landscape" r:id="rId1"/>
  <headerFooter>
    <oddHeader>&amp;CBezeq - The Israel Telecommunication Corp. Ltd.</oddHeader>
    <oddFooter>&amp;R&amp;P of &amp;N
Total subs financial metrics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GT470"/>
  <sheetViews>
    <sheetView showGridLines="0" tabSelected="1" zoomScale="110" zoomScaleNormal="110" zoomScalePageLayoutView="90" workbookViewId="0">
      <pane xSplit="1" ySplit="4" topLeftCell="AZ140" activePane="bottomRight" state="frozen"/>
      <selection activeCell="G14" sqref="G14"/>
      <selection pane="topRight" activeCell="G14" sqref="G14"/>
      <selection pane="bottomLeft" activeCell="G14" sqref="G14"/>
      <selection pane="bottomRight" activeCell="G14" sqref="G14"/>
    </sheetView>
  </sheetViews>
  <sheetFormatPr defaultColWidth="8.6640625" defaultRowHeight="13.2"/>
  <cols>
    <col min="1" max="1" width="48.44140625" customWidth="1"/>
    <col min="2" max="2" width="10.44140625" hidden="1" customWidth="1"/>
    <col min="3" max="7" width="10.44140625" style="1" hidden="1" customWidth="1"/>
    <col min="8" max="10" width="9.44140625" style="1" hidden="1" customWidth="1"/>
    <col min="11" max="11" width="8.6640625" style="1" hidden="1" customWidth="1"/>
    <col min="12" max="12" width="8.33203125" style="1" hidden="1" customWidth="1"/>
    <col min="13" max="15" width="8.6640625" style="1" hidden="1" customWidth="1"/>
    <col min="16" max="16" width="8.33203125" style="1" hidden="1" customWidth="1"/>
    <col min="17" max="17" width="8.6640625" style="1" customWidth="1"/>
    <col min="18" max="18" width="8.6640625" style="1" hidden="1" customWidth="1"/>
    <col min="19" max="21" width="8.44140625" style="1" hidden="1" customWidth="1"/>
    <col min="22" max="22" width="8.6640625" style="1" customWidth="1"/>
    <col min="23" max="23" width="8.44140625" style="1" hidden="1" customWidth="1"/>
    <col min="24" max="24" width="8.6640625" style="1" hidden="1" customWidth="1"/>
    <col min="25" max="25" width="9.33203125" style="1" hidden="1" customWidth="1"/>
    <col min="26" max="26" width="8.88671875" style="1" hidden="1" customWidth="1"/>
    <col min="27" max="27" width="9.33203125" style="1" customWidth="1"/>
    <col min="28" max="31" width="9.33203125" style="1" hidden="1" customWidth="1"/>
    <col min="32" max="32" width="9.33203125" style="1" customWidth="1"/>
    <col min="33" max="36" width="9.33203125" style="1" hidden="1" customWidth="1"/>
    <col min="37" max="37" width="9.33203125" style="1" customWidth="1"/>
    <col min="38" max="41" width="8.6640625" style="1" hidden="1" customWidth="1"/>
    <col min="42" max="42" width="8.6640625" style="1"/>
    <col min="43" max="46" width="8.6640625" style="1" hidden="1" customWidth="1"/>
    <col min="47" max="47" width="8.6640625" style="1"/>
    <col min="48" max="51" width="8.6640625" style="1" hidden="1" customWidth="1"/>
    <col min="52" max="52" width="8.6640625" style="1"/>
    <col min="53" max="56" width="8.6640625" style="1" hidden="1" customWidth="1"/>
    <col min="57" max="57" width="8.6640625" style="1"/>
    <col min="58" max="60" width="8.6640625" style="1" hidden="1" customWidth="1"/>
    <col min="61" max="61" width="8.6640625" style="3" hidden="1" customWidth="1"/>
    <col min="62" max="62" width="8.6640625" style="3"/>
    <col min="63" max="66" width="8.6640625" style="3" hidden="1" customWidth="1"/>
    <col min="67" max="67" width="8.6640625" style="3"/>
    <col min="68" max="68" width="9.5546875" style="3" bestFit="1" customWidth="1"/>
    <col min="69" max="16384" width="8.6640625" style="3"/>
  </cols>
  <sheetData>
    <row r="1" spans="1:202" ht="15.6">
      <c r="A1" s="29"/>
      <c r="B1" s="29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31"/>
      <c r="O1" s="31"/>
    </row>
    <row r="2" spans="1:20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1"/>
      <c r="O2" s="31"/>
    </row>
    <row r="3" spans="1:202">
      <c r="A3" s="30"/>
      <c r="B3" s="45" t="s">
        <v>5</v>
      </c>
      <c r="C3" s="45" t="s">
        <v>6</v>
      </c>
      <c r="D3" s="45" t="s">
        <v>0</v>
      </c>
      <c r="E3" s="45" t="s">
        <v>1</v>
      </c>
      <c r="F3" s="45" t="s">
        <v>2</v>
      </c>
      <c r="G3" s="45" t="s">
        <v>5</v>
      </c>
      <c r="H3" s="45" t="s">
        <v>6</v>
      </c>
      <c r="I3" s="45" t="s">
        <v>0</v>
      </c>
      <c r="J3" s="45" t="s">
        <v>1</v>
      </c>
      <c r="K3" s="45" t="s">
        <v>2</v>
      </c>
      <c r="L3" s="45" t="s">
        <v>5</v>
      </c>
      <c r="M3" s="45" t="s">
        <v>6</v>
      </c>
      <c r="N3" s="45" t="s">
        <v>40</v>
      </c>
      <c r="O3" s="45" t="s">
        <v>1</v>
      </c>
      <c r="P3" s="45" t="s">
        <v>2</v>
      </c>
      <c r="Q3" s="45" t="s">
        <v>5</v>
      </c>
      <c r="R3" s="45" t="s">
        <v>6</v>
      </c>
      <c r="S3" s="45" t="s">
        <v>0</v>
      </c>
      <c r="T3" s="45" t="s">
        <v>1</v>
      </c>
      <c r="U3" s="45" t="s">
        <v>2</v>
      </c>
      <c r="V3" s="45" t="s">
        <v>5</v>
      </c>
      <c r="W3" s="45" t="s">
        <v>6</v>
      </c>
      <c r="X3" s="45" t="s">
        <v>0</v>
      </c>
      <c r="Y3" s="45" t="s">
        <v>1</v>
      </c>
      <c r="Z3" s="45" t="s">
        <v>2</v>
      </c>
      <c r="AA3" s="45" t="s">
        <v>5</v>
      </c>
      <c r="AB3" s="45" t="s">
        <v>6</v>
      </c>
      <c r="AC3" s="45" t="s">
        <v>0</v>
      </c>
      <c r="AD3" s="45" t="s">
        <v>1</v>
      </c>
      <c r="AE3" s="45" t="s">
        <v>2</v>
      </c>
      <c r="AF3" s="45" t="s">
        <v>5</v>
      </c>
      <c r="AG3" s="45" t="s">
        <v>6</v>
      </c>
      <c r="AH3" s="45" t="s">
        <v>0</v>
      </c>
      <c r="AI3" s="45" t="s">
        <v>1</v>
      </c>
      <c r="AJ3" s="45" t="s">
        <v>2</v>
      </c>
      <c r="AK3" s="45" t="s">
        <v>5</v>
      </c>
      <c r="AL3" s="45" t="s">
        <v>6</v>
      </c>
      <c r="AM3" s="45" t="s">
        <v>0</v>
      </c>
      <c r="AN3" s="45" t="s">
        <v>1</v>
      </c>
      <c r="AO3" s="45" t="s">
        <v>2</v>
      </c>
      <c r="AP3" s="45" t="s">
        <v>5</v>
      </c>
      <c r="AQ3" s="45" t="s">
        <v>6</v>
      </c>
      <c r="AR3" s="45" t="s">
        <v>0</v>
      </c>
      <c r="AS3" s="45" t="s">
        <v>1</v>
      </c>
      <c r="AT3" s="45" t="s">
        <v>2</v>
      </c>
      <c r="AU3" s="45" t="s">
        <v>5</v>
      </c>
      <c r="AV3" s="45" t="s">
        <v>6</v>
      </c>
      <c r="AW3" s="45" t="s">
        <v>0</v>
      </c>
      <c r="AX3" s="45" t="s">
        <v>1</v>
      </c>
      <c r="AY3" s="45" t="s">
        <v>2</v>
      </c>
      <c r="AZ3" s="45" t="s">
        <v>5</v>
      </c>
      <c r="BA3" s="45" t="s">
        <v>6</v>
      </c>
      <c r="BB3" s="45" t="s">
        <v>0</v>
      </c>
      <c r="BC3" s="45" t="s">
        <v>1</v>
      </c>
      <c r="BD3" s="45" t="s">
        <v>2</v>
      </c>
      <c r="BE3" s="45" t="s">
        <v>5</v>
      </c>
      <c r="BF3" s="45" t="s">
        <v>6</v>
      </c>
      <c r="BG3" s="45" t="s">
        <v>0</v>
      </c>
      <c r="BH3" s="45" t="s">
        <v>1</v>
      </c>
      <c r="BI3" s="45" t="s">
        <v>2</v>
      </c>
      <c r="BJ3" s="45" t="s">
        <v>5</v>
      </c>
      <c r="BK3" s="45" t="s">
        <v>6</v>
      </c>
      <c r="BL3" s="45" t="s">
        <v>0</v>
      </c>
      <c r="BM3" s="45" t="s">
        <v>1</v>
      </c>
      <c r="BN3" s="45" t="s">
        <v>2</v>
      </c>
      <c r="BO3" s="45" t="s">
        <v>5</v>
      </c>
      <c r="BP3" s="45" t="s">
        <v>6</v>
      </c>
      <c r="BQ3" s="45" t="s">
        <v>0</v>
      </c>
      <c r="BR3" s="45" t="s">
        <v>1</v>
      </c>
      <c r="BS3" s="45" t="s">
        <v>2</v>
      </c>
      <c r="BT3" s="45" t="s">
        <v>5</v>
      </c>
      <c r="BU3" s="45" t="s">
        <v>6</v>
      </c>
      <c r="BV3" s="45" t="s">
        <v>0</v>
      </c>
      <c r="BW3" s="45" t="s">
        <v>1</v>
      </c>
      <c r="BX3" s="45" t="s">
        <v>2</v>
      </c>
      <c r="BY3" s="45" t="s">
        <v>5</v>
      </c>
    </row>
    <row r="4" spans="1:202">
      <c r="A4" s="46"/>
      <c r="B4" s="30">
        <v>2007</v>
      </c>
      <c r="C4" s="30">
        <v>2008</v>
      </c>
      <c r="D4" s="30">
        <v>2008</v>
      </c>
      <c r="E4" s="30">
        <v>2008</v>
      </c>
      <c r="F4" s="30">
        <v>2008</v>
      </c>
      <c r="G4" s="30">
        <v>2008</v>
      </c>
      <c r="H4" s="30">
        <v>2009</v>
      </c>
      <c r="I4" s="30">
        <v>2009</v>
      </c>
      <c r="J4" s="30">
        <v>2009</v>
      </c>
      <c r="K4" s="45">
        <v>2009</v>
      </c>
      <c r="L4" s="45">
        <v>2009</v>
      </c>
      <c r="M4" s="30">
        <v>2010</v>
      </c>
      <c r="N4" s="30">
        <v>2010</v>
      </c>
      <c r="O4" s="30">
        <v>2010</v>
      </c>
      <c r="P4" s="45">
        <v>2010</v>
      </c>
      <c r="Q4" s="45">
        <v>2010</v>
      </c>
      <c r="R4" s="30">
        <v>2011</v>
      </c>
      <c r="S4" s="30">
        <v>2011</v>
      </c>
      <c r="T4" s="30">
        <v>2011</v>
      </c>
      <c r="U4" s="45">
        <v>2011</v>
      </c>
      <c r="V4" s="45">
        <v>2011</v>
      </c>
      <c r="W4" s="30">
        <v>2012</v>
      </c>
      <c r="X4" s="30">
        <v>2012</v>
      </c>
      <c r="Y4" s="30">
        <v>2012</v>
      </c>
      <c r="Z4" s="45">
        <v>2012</v>
      </c>
      <c r="AA4" s="45">
        <v>2012</v>
      </c>
      <c r="AB4" s="30">
        <v>2013</v>
      </c>
      <c r="AC4" s="30">
        <v>2013</v>
      </c>
      <c r="AD4" s="30">
        <v>2013</v>
      </c>
      <c r="AE4" s="45">
        <v>2013</v>
      </c>
      <c r="AF4" s="45">
        <v>2013</v>
      </c>
      <c r="AG4" s="30">
        <v>2014</v>
      </c>
      <c r="AH4" s="30">
        <v>2014</v>
      </c>
      <c r="AI4" s="30">
        <v>2014</v>
      </c>
      <c r="AJ4" s="45">
        <v>2014</v>
      </c>
      <c r="AK4" s="45">
        <v>2014</v>
      </c>
      <c r="AL4" s="30">
        <v>2015</v>
      </c>
      <c r="AM4" s="30">
        <v>2015</v>
      </c>
      <c r="AN4" s="30">
        <v>2015</v>
      </c>
      <c r="AO4" s="45">
        <v>2015</v>
      </c>
      <c r="AP4" s="45">
        <v>2015</v>
      </c>
      <c r="AQ4" s="30">
        <v>2016</v>
      </c>
      <c r="AR4" s="30">
        <v>2016</v>
      </c>
      <c r="AS4" s="30">
        <v>2016</v>
      </c>
      <c r="AT4" s="45">
        <v>2016</v>
      </c>
      <c r="AU4" s="45">
        <v>2016</v>
      </c>
      <c r="AV4" s="30">
        <v>2017</v>
      </c>
      <c r="AW4" s="30">
        <v>2017</v>
      </c>
      <c r="AX4" s="30">
        <v>2017</v>
      </c>
      <c r="AY4" s="45">
        <v>2017</v>
      </c>
      <c r="AZ4" s="45">
        <v>2017</v>
      </c>
      <c r="BA4" s="30">
        <v>2018</v>
      </c>
      <c r="BB4" s="30">
        <v>2018</v>
      </c>
      <c r="BC4" s="30">
        <v>2018</v>
      </c>
      <c r="BD4" s="45">
        <v>2018</v>
      </c>
      <c r="BE4" s="45">
        <v>2018</v>
      </c>
      <c r="BF4" s="30">
        <v>2019</v>
      </c>
      <c r="BG4" s="30">
        <v>2019</v>
      </c>
      <c r="BH4" s="30">
        <v>2019</v>
      </c>
      <c r="BI4" s="45">
        <v>2019</v>
      </c>
      <c r="BJ4" s="45">
        <v>2019</v>
      </c>
      <c r="BK4" s="30">
        <v>2020</v>
      </c>
      <c r="BL4" s="30">
        <v>2020</v>
      </c>
      <c r="BM4" s="30">
        <v>2020</v>
      </c>
      <c r="BN4" s="45">
        <v>2020</v>
      </c>
      <c r="BO4" s="45">
        <v>2020</v>
      </c>
      <c r="BP4" s="30">
        <v>2021</v>
      </c>
      <c r="BQ4" s="30">
        <v>2021</v>
      </c>
      <c r="BR4" s="30">
        <v>2021</v>
      </c>
      <c r="BS4" s="45">
        <v>2021</v>
      </c>
      <c r="BT4" s="45">
        <v>2021</v>
      </c>
      <c r="BU4" s="30">
        <v>2022</v>
      </c>
      <c r="BV4" s="30">
        <v>2022</v>
      </c>
      <c r="BW4" s="30">
        <v>2022</v>
      </c>
      <c r="BX4" s="45">
        <v>2022</v>
      </c>
      <c r="BY4" s="45">
        <v>2022</v>
      </c>
    </row>
    <row r="5" spans="1:202" s="44" customFormat="1" ht="6.75" customHeight="1">
      <c r="A5" s="42"/>
      <c r="B5" s="42"/>
      <c r="K5" s="43"/>
      <c r="L5" s="43"/>
      <c r="P5" s="43"/>
      <c r="Q5" s="43"/>
      <c r="U5" s="43"/>
      <c r="V5" s="43"/>
      <c r="Z5" s="43"/>
      <c r="AA5" s="43"/>
      <c r="AE5" s="43"/>
      <c r="AF5" s="43"/>
      <c r="AJ5" s="43"/>
      <c r="AK5" s="43"/>
      <c r="AO5" s="43"/>
      <c r="AP5" s="43"/>
      <c r="AT5" s="43"/>
      <c r="AU5" s="43"/>
      <c r="AY5" s="43"/>
      <c r="AZ5" s="43"/>
      <c r="BD5" s="43"/>
      <c r="BE5" s="43"/>
      <c r="BI5" s="43"/>
      <c r="BJ5" s="43"/>
      <c r="BN5" s="43"/>
      <c r="BO5" s="43"/>
      <c r="BS5" s="43"/>
      <c r="BT5" s="43"/>
      <c r="BX5" s="43"/>
      <c r="BY5" s="43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</row>
    <row r="6" spans="1:202" s="25" customFormat="1" ht="6" customHeight="1">
      <c r="A6" s="51"/>
      <c r="B6" s="51"/>
      <c r="C6" s="51"/>
      <c r="D6" s="51"/>
      <c r="E6" s="51"/>
      <c r="F6" s="51"/>
      <c r="G6" s="51"/>
      <c r="H6" s="51"/>
      <c r="I6" s="51"/>
      <c r="J6" s="51"/>
      <c r="K6" s="52"/>
      <c r="L6" s="52"/>
      <c r="M6" s="51"/>
      <c r="N6" s="51"/>
      <c r="O6" s="51"/>
      <c r="P6" s="52"/>
      <c r="Q6" s="52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</row>
    <row r="7" spans="1:202" ht="18.600000000000001" customHeight="1">
      <c r="A7" s="33" t="s">
        <v>39</v>
      </c>
      <c r="B7" s="33"/>
      <c r="C7" s="20"/>
      <c r="D7" s="20"/>
      <c r="E7" s="20"/>
      <c r="F7" s="20"/>
      <c r="G7" s="20"/>
      <c r="H7" s="20"/>
      <c r="I7" s="20"/>
      <c r="J7" s="20"/>
      <c r="K7" s="26"/>
      <c r="L7" s="26"/>
      <c r="M7" s="20"/>
      <c r="N7" s="20"/>
      <c r="O7" s="20"/>
      <c r="P7" s="26"/>
      <c r="Q7" s="26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</row>
    <row r="8" spans="1:202" ht="5.0999999999999996" customHeight="1">
      <c r="A8" s="53"/>
      <c r="B8" s="53"/>
      <c r="C8" s="53"/>
      <c r="D8" s="53"/>
      <c r="E8" s="53"/>
      <c r="F8" s="53"/>
      <c r="G8" s="53"/>
      <c r="H8" s="53"/>
      <c r="I8" s="53"/>
      <c r="J8" s="53"/>
      <c r="K8" s="54"/>
      <c r="L8" s="54"/>
      <c r="M8" s="53"/>
      <c r="N8" s="53"/>
      <c r="O8" s="53"/>
      <c r="P8" s="54"/>
      <c r="Q8" s="54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</row>
    <row r="9" spans="1:202" s="41" customFormat="1">
      <c r="A9" s="295" t="s">
        <v>358</v>
      </c>
      <c r="B9" s="295"/>
      <c r="C9" s="283"/>
      <c r="D9" s="283"/>
      <c r="E9" s="283"/>
      <c r="F9" s="283"/>
      <c r="G9" s="283"/>
      <c r="H9" s="283"/>
      <c r="I9" s="283"/>
      <c r="J9" s="283"/>
      <c r="K9" s="283"/>
      <c r="L9" s="283"/>
      <c r="M9" s="283"/>
      <c r="N9" s="283"/>
      <c r="O9" s="283"/>
      <c r="P9" s="283"/>
      <c r="Q9" s="283"/>
      <c r="R9" s="283"/>
      <c r="S9" s="283"/>
      <c r="T9" s="283"/>
      <c r="U9" s="283"/>
      <c r="V9" s="283"/>
      <c r="W9" s="283"/>
      <c r="X9" s="283"/>
      <c r="Y9" s="283"/>
      <c r="Z9" s="283"/>
      <c r="AA9" s="283"/>
      <c r="AB9" s="283"/>
      <c r="AC9" s="283"/>
      <c r="AD9" s="283"/>
      <c r="AE9" s="283"/>
      <c r="AF9" s="283"/>
      <c r="AG9" s="283"/>
      <c r="AH9" s="283"/>
      <c r="AI9" s="283"/>
      <c r="AJ9" s="283"/>
      <c r="AK9" s="283"/>
      <c r="AL9" s="283"/>
      <c r="AM9" s="283"/>
      <c r="AN9" s="283"/>
      <c r="AO9" s="283"/>
      <c r="AP9" s="283"/>
      <c r="AQ9" s="283"/>
      <c r="AR9" s="283"/>
      <c r="AS9" s="283"/>
      <c r="AT9" s="283"/>
      <c r="AU9" s="283"/>
      <c r="AV9" s="283"/>
      <c r="AW9" s="283"/>
      <c r="AX9" s="283"/>
      <c r="AY9" s="283"/>
      <c r="AZ9" s="283"/>
      <c r="BA9" s="283"/>
      <c r="BB9" s="283"/>
      <c r="BC9" s="283"/>
      <c r="BD9" s="283"/>
      <c r="BE9" s="283"/>
      <c r="BF9" s="283"/>
      <c r="BG9" s="283"/>
      <c r="BH9" s="283"/>
      <c r="BI9" s="283"/>
      <c r="BJ9" s="283"/>
      <c r="BK9" s="283"/>
      <c r="BL9" s="283"/>
      <c r="BM9" s="283"/>
      <c r="BN9" s="283"/>
      <c r="BO9" s="283"/>
      <c r="BP9" s="283"/>
      <c r="BQ9" s="283"/>
      <c r="BR9" s="283"/>
      <c r="BS9" s="283"/>
      <c r="BT9" s="283"/>
      <c r="BU9" s="283"/>
      <c r="BV9" s="283"/>
      <c r="BW9" s="283"/>
      <c r="BX9" s="283"/>
      <c r="BY9" s="28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</row>
    <row r="10" spans="1:202">
      <c r="A10" s="76"/>
      <c r="B10" s="23"/>
      <c r="C10" s="77"/>
      <c r="D10" s="77"/>
      <c r="E10" s="77"/>
      <c r="F10" s="77"/>
      <c r="G10" s="21"/>
      <c r="H10" s="77"/>
      <c r="I10" s="77"/>
      <c r="J10" s="77"/>
      <c r="L10" s="23"/>
      <c r="M10" s="77"/>
      <c r="N10" s="77"/>
      <c r="O10" s="77"/>
      <c r="Q10" s="23"/>
      <c r="R10" s="77"/>
      <c r="S10" s="77"/>
      <c r="T10" s="77"/>
      <c r="V10" s="26"/>
      <c r="W10" s="77"/>
      <c r="X10" s="77"/>
      <c r="Y10" s="77"/>
      <c r="AA10" s="26"/>
      <c r="AB10" s="77"/>
      <c r="AC10" s="77"/>
      <c r="AD10" s="77"/>
      <c r="AF10" s="26"/>
      <c r="AG10" s="77"/>
      <c r="AH10" s="77"/>
      <c r="AI10" s="77"/>
      <c r="AK10" s="26"/>
      <c r="AL10" s="77"/>
      <c r="AM10" s="77"/>
      <c r="AN10" s="77"/>
      <c r="AP10" s="26"/>
      <c r="AQ10" s="77"/>
      <c r="AR10" s="77"/>
      <c r="AS10" s="77"/>
      <c r="AU10" s="26"/>
      <c r="AV10" s="77"/>
      <c r="AW10" s="77"/>
      <c r="AX10" s="77"/>
      <c r="AZ10" s="26"/>
      <c r="BA10" s="77"/>
      <c r="BB10" s="77"/>
      <c r="BC10" s="77"/>
      <c r="BE10" s="26"/>
      <c r="BF10" s="77"/>
      <c r="BG10" s="77"/>
      <c r="BH10" s="77"/>
      <c r="BI10" s="1"/>
      <c r="BJ10" s="26"/>
      <c r="BK10" s="77"/>
      <c r="BL10" s="77"/>
      <c r="BM10" s="77"/>
      <c r="BN10" s="1"/>
      <c r="BO10" s="26"/>
      <c r="BP10" s="77"/>
      <c r="BQ10" s="77"/>
      <c r="BR10" s="77"/>
      <c r="BS10" s="1"/>
      <c r="BT10" s="26"/>
      <c r="BU10" s="77"/>
      <c r="BV10" s="77"/>
      <c r="BW10" s="77"/>
      <c r="BX10" s="1"/>
      <c r="BY10" s="26"/>
    </row>
    <row r="11" spans="1:202" ht="12" customHeight="1">
      <c r="A11" s="60" t="s">
        <v>452</v>
      </c>
      <c r="B11" s="36">
        <v>963</v>
      </c>
      <c r="C11" s="60">
        <v>970</v>
      </c>
      <c r="D11" s="60">
        <v>982</v>
      </c>
      <c r="E11" s="60">
        <v>994</v>
      </c>
      <c r="F11" s="61">
        <v>1005</v>
      </c>
      <c r="G11" s="36">
        <v>1005</v>
      </c>
      <c r="H11" s="61">
        <v>1011</v>
      </c>
      <c r="I11" s="61">
        <v>1016</v>
      </c>
      <c r="J11" s="61">
        <v>1026</v>
      </c>
      <c r="K11" s="61">
        <v>1035</v>
      </c>
      <c r="L11" s="35">
        <v>1035</v>
      </c>
      <c r="M11" s="61">
        <v>1045</v>
      </c>
      <c r="N11" s="61">
        <v>1051</v>
      </c>
      <c r="O11" s="61">
        <v>1056</v>
      </c>
      <c r="P11" s="61">
        <v>1066</v>
      </c>
      <c r="Q11" s="35">
        <v>1066</v>
      </c>
      <c r="R11" s="61">
        <v>1079</v>
      </c>
      <c r="S11" s="61">
        <v>1088</v>
      </c>
      <c r="T11" s="61">
        <v>1100</v>
      </c>
      <c r="U11" s="61">
        <v>1111</v>
      </c>
      <c r="V11" s="35">
        <v>1111</v>
      </c>
      <c r="W11" s="61">
        <v>1121</v>
      </c>
      <c r="X11" s="61">
        <v>1136</v>
      </c>
      <c r="Y11" s="61">
        <v>1153</v>
      </c>
      <c r="Z11" s="61">
        <v>1169</v>
      </c>
      <c r="AA11" s="35">
        <v>1169</v>
      </c>
      <c r="AB11" s="61">
        <v>1185</v>
      </c>
      <c r="AC11" s="61">
        <v>1202</v>
      </c>
      <c r="AD11" s="61">
        <v>1230</v>
      </c>
      <c r="AE11" s="61">
        <v>1263</v>
      </c>
      <c r="AF11" s="35">
        <v>1263</v>
      </c>
      <c r="AG11" s="61">
        <v>1289</v>
      </c>
      <c r="AH11" s="61">
        <v>1308</v>
      </c>
      <c r="AI11" s="61">
        <v>1335</v>
      </c>
      <c r="AJ11" s="61">
        <v>1364</v>
      </c>
      <c r="AK11" s="35">
        <v>1364</v>
      </c>
      <c r="AL11" s="61">
        <f>1379+11</f>
        <v>1390</v>
      </c>
      <c r="AM11" s="61">
        <v>1418</v>
      </c>
      <c r="AN11" s="61">
        <v>1448</v>
      </c>
      <c r="AO11" s="61">
        <v>1479</v>
      </c>
      <c r="AP11" s="35">
        <v>1479</v>
      </c>
      <c r="AQ11" s="61">
        <v>1503</v>
      </c>
      <c r="AR11" s="61">
        <v>1521</v>
      </c>
      <c r="AS11" s="61">
        <v>1539</v>
      </c>
      <c r="AT11" s="61">
        <v>1558</v>
      </c>
      <c r="AU11" s="35">
        <v>1558</v>
      </c>
      <c r="AV11" s="61">
        <v>1580</v>
      </c>
      <c r="AW11" s="61">
        <f>AW34+AW21</f>
        <v>1593</v>
      </c>
      <c r="AX11" s="61">
        <v>1608</v>
      </c>
      <c r="AY11" s="61">
        <v>1635</v>
      </c>
      <c r="AZ11" s="35">
        <v>1635</v>
      </c>
      <c r="BA11" s="61">
        <f>BA34+BA21</f>
        <v>1653</v>
      </c>
      <c r="BB11" s="61">
        <f>BB34+BB21</f>
        <v>1662</v>
      </c>
      <c r="BC11" s="61">
        <f>BC34+BC21</f>
        <v>1663</v>
      </c>
      <c r="BD11" s="61">
        <f>BE11</f>
        <v>1656</v>
      </c>
      <c r="BE11" s="35">
        <v>1656</v>
      </c>
      <c r="BF11" s="61">
        <f>BF34+BF21</f>
        <v>1635</v>
      </c>
      <c r="BG11" s="61">
        <f>BG34+BG21</f>
        <v>1613</v>
      </c>
      <c r="BH11" s="61">
        <f>BH34+BH21</f>
        <v>1589</v>
      </c>
      <c r="BI11" s="61">
        <f>BJ11</f>
        <v>1575</v>
      </c>
      <c r="BJ11" s="35">
        <f>BJ34+BJ21</f>
        <v>1575</v>
      </c>
      <c r="BK11" s="61">
        <f>BK34+BK21</f>
        <v>1566</v>
      </c>
      <c r="BL11" s="61">
        <f>BL34+BL21</f>
        <v>1571</v>
      </c>
      <c r="BM11" s="61">
        <f>BM34+BM21</f>
        <v>1565</v>
      </c>
      <c r="BN11" s="61">
        <f>BO11</f>
        <v>1556</v>
      </c>
      <c r="BO11" s="35">
        <f>BO34+BO21</f>
        <v>1556</v>
      </c>
      <c r="BP11" s="61">
        <f>BP34+BP21</f>
        <v>1540</v>
      </c>
      <c r="BQ11" s="61">
        <f>BQ34+BQ21</f>
        <v>1530</v>
      </c>
      <c r="BR11" s="61">
        <f>BR34+BR21</f>
        <v>1523</v>
      </c>
      <c r="BS11" s="61">
        <f>BT11</f>
        <v>1524</v>
      </c>
      <c r="BT11" s="35">
        <f>BT21+BT34</f>
        <v>1524</v>
      </c>
      <c r="BU11" s="61">
        <f>BU34+BU21</f>
        <v>1519</v>
      </c>
      <c r="BV11" s="61">
        <f>BV34+BV21</f>
        <v>1511</v>
      </c>
      <c r="BW11" s="61">
        <f>BW34+BW21</f>
        <v>1505</v>
      </c>
      <c r="BX11" s="61">
        <f>BY11</f>
        <v>1504</v>
      </c>
      <c r="BY11" s="35">
        <f>BY21+BY34</f>
        <v>1504</v>
      </c>
    </row>
    <row r="12" spans="1:202" ht="12" customHeight="1">
      <c r="A12" s="199" t="s">
        <v>7</v>
      </c>
      <c r="B12" s="23"/>
      <c r="C12" s="63"/>
      <c r="D12" s="63">
        <f>D11/C11-1</f>
        <v>1.2371134020618513E-2</v>
      </c>
      <c r="E12" s="63">
        <f>E11/D11-1</f>
        <v>1.2219959266802416E-2</v>
      </c>
      <c r="F12" s="63">
        <f>F11/E11-1</f>
        <v>1.1066398390342069E-2</v>
      </c>
      <c r="G12" s="23"/>
      <c r="H12" s="63">
        <f>H11/F11-1</f>
        <v>5.9701492537314049E-3</v>
      </c>
      <c r="I12" s="63">
        <f>I11/H11-1</f>
        <v>4.9455984174084922E-3</v>
      </c>
      <c r="J12" s="63">
        <f>J11/I11-1</f>
        <v>9.8425196850393526E-3</v>
      </c>
      <c r="K12" s="63">
        <f>K11/J11-1</f>
        <v>8.7719298245614308E-3</v>
      </c>
      <c r="L12" s="26"/>
      <c r="M12" s="63">
        <f>M11/K11-1</f>
        <v>9.6618357487923134E-3</v>
      </c>
      <c r="N12" s="63">
        <f>N11/M11-1</f>
        <v>5.7416267942582699E-3</v>
      </c>
      <c r="O12" s="63">
        <f>O11/N11-1</f>
        <v>4.7573739295909689E-3</v>
      </c>
      <c r="P12" s="63">
        <f>P11/O11-1</f>
        <v>9.4696969696970168E-3</v>
      </c>
      <c r="Q12" s="26"/>
      <c r="R12" s="63">
        <f>R11/P11-1</f>
        <v>1.2195121951219523E-2</v>
      </c>
      <c r="S12" s="63">
        <f>S11/R11-1</f>
        <v>8.3410565338275511E-3</v>
      </c>
      <c r="T12" s="63">
        <f>T11/S11-1</f>
        <v>1.1029411764705843E-2</v>
      </c>
      <c r="U12" s="63">
        <f>U11/T11-1</f>
        <v>1.0000000000000009E-2</v>
      </c>
      <c r="V12" s="26"/>
      <c r="W12" s="63">
        <f>W11/U11-1</f>
        <v>9.0009000900090896E-3</v>
      </c>
      <c r="X12" s="63">
        <f>X11/W11-1</f>
        <v>1.338090990187335E-2</v>
      </c>
      <c r="Y12" s="63">
        <f>Y11/X11-1</f>
        <v>1.4964788732394263E-2</v>
      </c>
      <c r="Z12" s="63">
        <f>Z11/Y11-1</f>
        <v>1.3876843018213458E-2</v>
      </c>
      <c r="AA12" s="26"/>
      <c r="AB12" s="63">
        <f>AB11/Z11-1</f>
        <v>1.3686911890504749E-2</v>
      </c>
      <c r="AC12" s="63">
        <f>AC11/AB11-1</f>
        <v>1.4345991561181437E-2</v>
      </c>
      <c r="AD12" s="63">
        <f>AD11/AC11-1</f>
        <v>2.3294509151414289E-2</v>
      </c>
      <c r="AE12" s="63">
        <f>AE11/AD11-1</f>
        <v>2.6829268292682951E-2</v>
      </c>
      <c r="AF12" s="26"/>
      <c r="AG12" s="63">
        <f>AG11/AE11-1</f>
        <v>2.0585906571654711E-2</v>
      </c>
      <c r="AH12" s="63">
        <f>AH11/AG11-1</f>
        <v>1.4740108611326574E-2</v>
      </c>
      <c r="AI12" s="63">
        <f>AI11/AH11-1</f>
        <v>2.0642201834862428E-2</v>
      </c>
      <c r="AJ12" s="63">
        <f>AJ11/AI11-1</f>
        <v>2.1722846441947663E-2</v>
      </c>
      <c r="AK12" s="26"/>
      <c r="AL12" s="63">
        <f>AL11/AJ11-1</f>
        <v>1.9061583577712593E-2</v>
      </c>
      <c r="AM12" s="63">
        <f>AM11/AL11-1</f>
        <v>2.0143884892086295E-2</v>
      </c>
      <c r="AN12" s="63">
        <f>AN11/AM11-1</f>
        <v>2.1156558533145242E-2</v>
      </c>
      <c r="AO12" s="63">
        <f>AO11/AN11-1</f>
        <v>2.140883977900554E-2</v>
      </c>
      <c r="AP12" s="26"/>
      <c r="AQ12" s="63">
        <f>AQ11/AO11-1</f>
        <v>1.6227180527383478E-2</v>
      </c>
      <c r="AR12" s="63">
        <f>AR11/AQ11-1</f>
        <v>1.1976047904191711E-2</v>
      </c>
      <c r="AS12" s="63">
        <f>AS11/AR11-1</f>
        <v>1.1834319526627279E-2</v>
      </c>
      <c r="AT12" s="63">
        <f>AT11/AS11-1</f>
        <v>1.2345679012345734E-2</v>
      </c>
      <c r="AU12" s="26"/>
      <c r="AV12" s="63">
        <f>AV11/AT11-1</f>
        <v>1.4120667522464769E-2</v>
      </c>
      <c r="AW12" s="63">
        <f>AW11/AV11-1</f>
        <v>8.2278481012658666E-3</v>
      </c>
      <c r="AX12" s="63">
        <f>AX11/AW11-1</f>
        <v>9.4161958568739212E-3</v>
      </c>
      <c r="AY12" s="63">
        <f>AY11/AX11-1</f>
        <v>1.6791044776119479E-2</v>
      </c>
      <c r="AZ12" s="26"/>
      <c r="BA12" s="63">
        <f>BA11/AY11-1</f>
        <v>1.1009174311926495E-2</v>
      </c>
      <c r="BB12" s="63">
        <f>BB11/BA11-1</f>
        <v>5.4446460980035472E-3</v>
      </c>
      <c r="BC12" s="63">
        <f>BC11/BB11-1</f>
        <v>6.0168471720811745E-4</v>
      </c>
      <c r="BD12" s="63">
        <f>BD11/BC11-1</f>
        <v>-4.2092603728202116E-3</v>
      </c>
      <c r="BE12" s="23"/>
      <c r="BF12" s="63">
        <f>BF11/BD11-1</f>
        <v>-1.26811594202898E-2</v>
      </c>
      <c r="BG12" s="63">
        <f>BG11/BF11-1</f>
        <v>-1.3455657492354778E-2</v>
      </c>
      <c r="BH12" s="63">
        <f>BH11/BG11-1</f>
        <v>-1.4879107253564783E-2</v>
      </c>
      <c r="BI12" s="63">
        <f>BI11/BH11-1</f>
        <v>-8.8105726872246271E-3</v>
      </c>
      <c r="BJ12" s="23"/>
      <c r="BK12" s="63">
        <f>BK11/BI11-1</f>
        <v>-5.7142857142856718E-3</v>
      </c>
      <c r="BL12" s="63">
        <f>BL11/BK11-1</f>
        <v>3.1928480204341803E-3</v>
      </c>
      <c r="BM12" s="63">
        <f>BM11/BL11-1</f>
        <v>-3.8192234245703061E-3</v>
      </c>
      <c r="BN12" s="63">
        <f>BN11/BM11-1</f>
        <v>-5.7507987220447587E-3</v>
      </c>
      <c r="BO12" s="23"/>
      <c r="BP12" s="63">
        <f>BP11/BN11-1</f>
        <v>-1.0282776349614386E-2</v>
      </c>
      <c r="BQ12" s="63">
        <f>BQ11/BP11-1</f>
        <v>-6.4935064935064402E-3</v>
      </c>
      <c r="BR12" s="63">
        <f>BR11/BQ11-1</f>
        <v>-4.5751633986927942E-3</v>
      </c>
      <c r="BS12" s="63">
        <f>BS11/BR11-1</f>
        <v>6.5659881812218934E-4</v>
      </c>
      <c r="BT12" s="23"/>
      <c r="BU12" s="63">
        <f>BU11/BS11-1</f>
        <v>-3.2808398950131545E-3</v>
      </c>
      <c r="BV12" s="63">
        <f>BV11/BU11-1</f>
        <v>-5.2666227781434927E-3</v>
      </c>
      <c r="BW12" s="63">
        <f>BW11/BV11-1</f>
        <v>-3.97088021178027E-3</v>
      </c>
      <c r="BX12" s="63">
        <f>BX11/BW11-1</f>
        <v>-6.6445182724250706E-4</v>
      </c>
      <c r="BY12" s="23"/>
    </row>
    <row r="13" spans="1:202" ht="12" customHeight="1">
      <c r="A13" s="62" t="s">
        <v>8</v>
      </c>
      <c r="B13" s="23"/>
      <c r="C13" s="64"/>
      <c r="D13" s="64"/>
      <c r="E13" s="64"/>
      <c r="F13" s="64"/>
      <c r="G13" s="23">
        <f t="shared" ref="G13:AL13" si="0">G11/B11-1</f>
        <v>4.3613707165109039E-2</v>
      </c>
      <c r="H13" s="64">
        <f t="shared" si="0"/>
        <v>4.2268041237113474E-2</v>
      </c>
      <c r="I13" s="64">
        <f t="shared" si="0"/>
        <v>3.4623217922606919E-2</v>
      </c>
      <c r="J13" s="64">
        <f t="shared" si="0"/>
        <v>3.2193158953722323E-2</v>
      </c>
      <c r="K13" s="63">
        <f t="shared" si="0"/>
        <v>2.9850746268656803E-2</v>
      </c>
      <c r="L13" s="23">
        <f t="shared" si="0"/>
        <v>2.9850746268656803E-2</v>
      </c>
      <c r="M13" s="64">
        <f t="shared" si="0"/>
        <v>3.3630069238377747E-2</v>
      </c>
      <c r="N13" s="64">
        <f t="shared" si="0"/>
        <v>3.4448818897637734E-2</v>
      </c>
      <c r="O13" s="64">
        <f t="shared" si="0"/>
        <v>2.9239766081871288E-2</v>
      </c>
      <c r="P13" s="63">
        <f t="shared" si="0"/>
        <v>2.9951690821256038E-2</v>
      </c>
      <c r="Q13" s="23">
        <f t="shared" si="0"/>
        <v>2.9951690821256038E-2</v>
      </c>
      <c r="R13" s="64">
        <f t="shared" si="0"/>
        <v>3.2535885167464196E-2</v>
      </c>
      <c r="S13" s="64">
        <f t="shared" si="0"/>
        <v>3.520456707897246E-2</v>
      </c>
      <c r="T13" s="64">
        <f t="shared" si="0"/>
        <v>4.1666666666666741E-2</v>
      </c>
      <c r="U13" s="63">
        <f t="shared" si="0"/>
        <v>4.2213883677298281E-2</v>
      </c>
      <c r="V13" s="23">
        <f t="shared" si="0"/>
        <v>4.2213883677298281E-2</v>
      </c>
      <c r="W13" s="64">
        <f t="shared" si="0"/>
        <v>3.8924930491195608E-2</v>
      </c>
      <c r="X13" s="64">
        <f t="shared" si="0"/>
        <v>4.4117647058823595E-2</v>
      </c>
      <c r="Y13" s="64">
        <f t="shared" si="0"/>
        <v>4.8181818181818103E-2</v>
      </c>
      <c r="Z13" s="63">
        <f t="shared" si="0"/>
        <v>5.2205220522052231E-2</v>
      </c>
      <c r="AA13" s="23">
        <f t="shared" si="0"/>
        <v>5.2205220522052231E-2</v>
      </c>
      <c r="AB13" s="64">
        <f t="shared" si="0"/>
        <v>5.7091882247992887E-2</v>
      </c>
      <c r="AC13" s="64">
        <f t="shared" si="0"/>
        <v>5.8098591549295753E-2</v>
      </c>
      <c r="AD13" s="64">
        <f t="shared" si="0"/>
        <v>6.6782307025151866E-2</v>
      </c>
      <c r="AE13" s="63">
        <f t="shared" si="0"/>
        <v>8.0410607356715236E-2</v>
      </c>
      <c r="AF13" s="23">
        <f t="shared" si="0"/>
        <v>8.0410607356715236E-2</v>
      </c>
      <c r="AG13" s="64">
        <f t="shared" si="0"/>
        <v>8.7763713080168726E-2</v>
      </c>
      <c r="AH13" s="64">
        <f t="shared" si="0"/>
        <v>8.8186356073211236E-2</v>
      </c>
      <c r="AI13" s="64">
        <f t="shared" si="0"/>
        <v>8.5365853658536661E-2</v>
      </c>
      <c r="AJ13" s="63">
        <f t="shared" si="0"/>
        <v>7.9968329374505043E-2</v>
      </c>
      <c r="AK13" s="23">
        <f t="shared" si="0"/>
        <v>7.9968329374505043E-2</v>
      </c>
      <c r="AL13" s="64">
        <f t="shared" si="0"/>
        <v>7.8355314197051884E-2</v>
      </c>
      <c r="AM13" s="64">
        <f t="shared" ref="AM13:BR13" si="1">AM11/AH11-1</f>
        <v>8.4097859327217028E-2</v>
      </c>
      <c r="AN13" s="64">
        <f t="shared" si="1"/>
        <v>8.4644194756554381E-2</v>
      </c>
      <c r="AO13" s="63">
        <f t="shared" si="1"/>
        <v>8.4310850439882623E-2</v>
      </c>
      <c r="AP13" s="23">
        <f t="shared" si="1"/>
        <v>8.4310850439882623E-2</v>
      </c>
      <c r="AQ13" s="64">
        <f t="shared" si="1"/>
        <v>8.1294964028777006E-2</v>
      </c>
      <c r="AR13" s="64">
        <f t="shared" si="1"/>
        <v>7.2637517630465442E-2</v>
      </c>
      <c r="AS13" s="64">
        <f t="shared" si="1"/>
        <v>6.2845303867403279E-2</v>
      </c>
      <c r="AT13" s="63">
        <f t="shared" si="1"/>
        <v>5.3414469235970152E-2</v>
      </c>
      <c r="AU13" s="23">
        <f t="shared" si="1"/>
        <v>5.3414469235970152E-2</v>
      </c>
      <c r="AV13" s="64">
        <f t="shared" si="1"/>
        <v>5.1230871590153049E-2</v>
      </c>
      <c r="AW13" s="64">
        <f t="shared" si="1"/>
        <v>4.7337278106508895E-2</v>
      </c>
      <c r="AX13" s="64">
        <f t="shared" si="1"/>
        <v>4.4834307992202671E-2</v>
      </c>
      <c r="AY13" s="63">
        <f t="shared" si="1"/>
        <v>4.942233632862636E-2</v>
      </c>
      <c r="AZ13" s="23">
        <f t="shared" si="1"/>
        <v>4.942233632862636E-2</v>
      </c>
      <c r="BA13" s="64">
        <f t="shared" si="1"/>
        <v>4.6202531645569644E-2</v>
      </c>
      <c r="BB13" s="64">
        <f t="shared" si="1"/>
        <v>4.3314500941619594E-2</v>
      </c>
      <c r="BC13" s="64">
        <f t="shared" si="1"/>
        <v>3.4203980099502429E-2</v>
      </c>
      <c r="BD13" s="63">
        <f t="shared" si="1"/>
        <v>1.2844036697247763E-2</v>
      </c>
      <c r="BE13" s="23">
        <f t="shared" si="1"/>
        <v>1.2844036697247763E-2</v>
      </c>
      <c r="BF13" s="64">
        <f t="shared" si="1"/>
        <v>-1.0889292196007205E-2</v>
      </c>
      <c r="BG13" s="64">
        <f t="shared" si="1"/>
        <v>-2.9482551143200975E-2</v>
      </c>
      <c r="BH13" s="64">
        <f t="shared" si="1"/>
        <v>-4.4497895369813634E-2</v>
      </c>
      <c r="BI13" s="63">
        <f t="shared" si="1"/>
        <v>-4.8913043478260865E-2</v>
      </c>
      <c r="BJ13" s="23">
        <f t="shared" si="1"/>
        <v>-4.8913043478260865E-2</v>
      </c>
      <c r="BK13" s="64">
        <f t="shared" si="1"/>
        <v>-4.2201834862385268E-2</v>
      </c>
      <c r="BL13" s="64">
        <f t="shared" si="1"/>
        <v>-2.603843769373837E-2</v>
      </c>
      <c r="BM13" s="64">
        <f t="shared" si="1"/>
        <v>-1.5103838892385202E-2</v>
      </c>
      <c r="BN13" s="63">
        <f t="shared" si="1"/>
        <v>-1.2063492063492109E-2</v>
      </c>
      <c r="BO13" s="23">
        <f t="shared" si="1"/>
        <v>-1.2063492063492109E-2</v>
      </c>
      <c r="BP13" s="64">
        <f t="shared" si="1"/>
        <v>-1.6602809706257937E-2</v>
      </c>
      <c r="BQ13" s="64">
        <f t="shared" si="1"/>
        <v>-2.6098026734563962E-2</v>
      </c>
      <c r="BR13" s="64">
        <f t="shared" si="1"/>
        <v>-2.6837060702875393E-2</v>
      </c>
      <c r="BS13" s="63">
        <f t="shared" ref="BS13:BY13" si="2">BS11/BN11-1</f>
        <v>-2.0565552699228773E-2</v>
      </c>
      <c r="BT13" s="23">
        <f t="shared" si="2"/>
        <v>-2.0565552699228773E-2</v>
      </c>
      <c r="BU13" s="64">
        <f t="shared" si="2"/>
        <v>-1.3636363636363669E-2</v>
      </c>
      <c r="BV13" s="64">
        <f t="shared" si="2"/>
        <v>-1.2418300653594727E-2</v>
      </c>
      <c r="BW13" s="64">
        <f t="shared" si="2"/>
        <v>-1.1818778726198298E-2</v>
      </c>
      <c r="BX13" s="63">
        <f t="shared" si="2"/>
        <v>-1.3123359580052507E-2</v>
      </c>
      <c r="BY13" s="23">
        <f t="shared" si="2"/>
        <v>-1.3123359580052507E-2</v>
      </c>
    </row>
    <row r="14" spans="1:202" ht="12" customHeight="1">
      <c r="A14" s="62" t="s">
        <v>469</v>
      </c>
      <c r="B14" s="23"/>
      <c r="C14" s="64"/>
      <c r="D14" s="64"/>
      <c r="E14" s="64"/>
      <c r="F14" s="64"/>
      <c r="G14" s="175">
        <f>G11-B11</f>
        <v>42</v>
      </c>
      <c r="H14" s="64"/>
      <c r="I14" s="64"/>
      <c r="J14" s="64"/>
      <c r="K14" s="63"/>
      <c r="L14" s="175">
        <f>L11-G11</f>
        <v>30</v>
      </c>
      <c r="M14" s="64"/>
      <c r="N14" s="64"/>
      <c r="O14" s="64"/>
      <c r="P14" s="63"/>
      <c r="Q14" s="175">
        <f>Q11-L11</f>
        <v>31</v>
      </c>
      <c r="R14" s="64"/>
      <c r="S14" s="64"/>
      <c r="T14" s="64"/>
      <c r="U14" s="63"/>
      <c r="V14" s="258">
        <f>V11-Q11</f>
        <v>45</v>
      </c>
      <c r="W14" s="259"/>
      <c r="X14" s="259"/>
      <c r="Y14" s="259"/>
      <c r="Z14" s="260"/>
      <c r="AA14" s="258">
        <f>AA11-V11</f>
        <v>58</v>
      </c>
      <c r="AB14" s="259"/>
      <c r="AC14" s="259"/>
      <c r="AD14" s="259"/>
      <c r="AE14" s="260"/>
      <c r="AF14" s="258">
        <f>AF11-AA11</f>
        <v>94</v>
      </c>
      <c r="AG14" s="259"/>
      <c r="AH14" s="259"/>
      <c r="AI14" s="259"/>
      <c r="AJ14" s="260"/>
      <c r="AK14" s="258">
        <f>AK11-AF11</f>
        <v>101</v>
      </c>
      <c r="AL14" s="259"/>
      <c r="AM14" s="261">
        <f>AM11-AL11</f>
        <v>28</v>
      </c>
      <c r="AN14" s="261">
        <f>AN11-AM11</f>
        <v>30</v>
      </c>
      <c r="AO14" s="261">
        <f>AO11-AN11</f>
        <v>31</v>
      </c>
      <c r="AP14" s="258">
        <f>AP11-AK11</f>
        <v>115</v>
      </c>
      <c r="AQ14" s="262">
        <f>AQ11-AO11</f>
        <v>24</v>
      </c>
      <c r="AR14" s="262">
        <f>AR11-AQ11</f>
        <v>18</v>
      </c>
      <c r="AS14" s="262">
        <f>AS11-AR11</f>
        <v>18</v>
      </c>
      <c r="AT14" s="262">
        <f>AT11-AS11</f>
        <v>19</v>
      </c>
      <c r="AU14" s="258">
        <f>AU11-AP11</f>
        <v>79</v>
      </c>
      <c r="AV14" s="262">
        <f>AV11-AT11</f>
        <v>22</v>
      </c>
      <c r="AW14" s="262">
        <f>AW11-AV11</f>
        <v>13</v>
      </c>
      <c r="AX14" s="262">
        <f>AX11-AW11</f>
        <v>15</v>
      </c>
      <c r="AY14" s="262">
        <f>AY11-AX11</f>
        <v>27</v>
      </c>
      <c r="AZ14" s="258">
        <f>AZ11-AU11</f>
        <v>77</v>
      </c>
      <c r="BA14" s="262">
        <f>BA11-AY11</f>
        <v>18</v>
      </c>
      <c r="BB14" s="262">
        <f>BB11-BA11</f>
        <v>9</v>
      </c>
      <c r="BC14" s="262">
        <f>BC11-BB11</f>
        <v>1</v>
      </c>
      <c r="BD14" s="262">
        <f>BD11-BC11</f>
        <v>-7</v>
      </c>
      <c r="BE14" s="258">
        <f>BE11-AZ11</f>
        <v>21</v>
      </c>
      <c r="BF14" s="262">
        <f>BF11-BD11</f>
        <v>-21</v>
      </c>
      <c r="BG14" s="262">
        <f>BG11-BF11</f>
        <v>-22</v>
      </c>
      <c r="BH14" s="262">
        <f>BH11-BG11</f>
        <v>-24</v>
      </c>
      <c r="BI14" s="262">
        <f>BI11-BH11</f>
        <v>-14</v>
      </c>
      <c r="BJ14" s="258">
        <f>BJ11-BE11</f>
        <v>-81</v>
      </c>
      <c r="BK14" s="262">
        <f>BK11-BI11</f>
        <v>-9</v>
      </c>
      <c r="BL14" s="262">
        <f>BL11-BK11</f>
        <v>5</v>
      </c>
      <c r="BM14" s="262">
        <f>BM11-BL11</f>
        <v>-6</v>
      </c>
      <c r="BN14" s="262">
        <f>BN11-BM11</f>
        <v>-9</v>
      </c>
      <c r="BO14" s="258">
        <f>BO11-BJ11</f>
        <v>-19</v>
      </c>
      <c r="BP14" s="262">
        <f>BP11-BN11</f>
        <v>-16</v>
      </c>
      <c r="BQ14" s="262">
        <f>BQ11-BP11</f>
        <v>-10</v>
      </c>
      <c r="BR14" s="262">
        <f>BR11-BQ11</f>
        <v>-7</v>
      </c>
      <c r="BS14" s="262">
        <f>BS11-BR11</f>
        <v>1</v>
      </c>
      <c r="BT14" s="258">
        <f>BT11-BO11</f>
        <v>-32</v>
      </c>
      <c r="BU14" s="262">
        <f>BU11-BS11</f>
        <v>-5</v>
      </c>
      <c r="BV14" s="262">
        <f>BV11-BU11</f>
        <v>-8</v>
      </c>
      <c r="BW14" s="262">
        <f>BW11-BV11</f>
        <v>-6</v>
      </c>
      <c r="BX14" s="262">
        <f>BX11-BW11</f>
        <v>-1</v>
      </c>
      <c r="BY14" s="258">
        <f>BY11-BT11</f>
        <v>-20</v>
      </c>
    </row>
    <row r="15" spans="1:202" ht="12" customHeight="1">
      <c r="A15" s="62"/>
      <c r="B15" s="23"/>
      <c r="C15" s="64"/>
      <c r="D15" s="64"/>
      <c r="E15" s="64"/>
      <c r="F15" s="64"/>
      <c r="G15" s="175"/>
      <c r="H15" s="64"/>
      <c r="I15" s="64"/>
      <c r="J15" s="64"/>
      <c r="K15" s="63"/>
      <c r="L15" s="175"/>
      <c r="M15" s="64"/>
      <c r="N15" s="64"/>
      <c r="O15" s="64"/>
      <c r="P15" s="63"/>
      <c r="Q15" s="175"/>
      <c r="R15" s="64"/>
      <c r="S15" s="64"/>
      <c r="T15" s="64"/>
      <c r="U15" s="63"/>
      <c r="V15" s="258"/>
      <c r="W15" s="259"/>
      <c r="X15" s="259"/>
      <c r="Y15" s="259"/>
      <c r="Z15" s="260"/>
      <c r="AA15" s="258"/>
      <c r="AB15" s="259"/>
      <c r="AC15" s="259"/>
      <c r="AD15" s="259"/>
      <c r="AE15" s="260"/>
      <c r="AF15" s="258"/>
      <c r="AG15" s="259"/>
      <c r="AH15" s="259"/>
      <c r="AI15" s="259"/>
      <c r="AJ15" s="260"/>
      <c r="AK15" s="258"/>
      <c r="AL15" s="259"/>
      <c r="AM15" s="261"/>
      <c r="AN15" s="261"/>
      <c r="AO15" s="261"/>
      <c r="AP15" s="258"/>
      <c r="AQ15" s="262"/>
      <c r="AR15" s="262"/>
      <c r="AS15" s="262"/>
      <c r="AT15" s="262"/>
      <c r="AU15" s="258"/>
      <c r="AV15" s="262"/>
      <c r="AW15" s="262"/>
      <c r="AX15" s="262"/>
      <c r="AY15" s="262"/>
      <c r="AZ15" s="258"/>
      <c r="BA15" s="262"/>
      <c r="BB15" s="262"/>
      <c r="BC15" s="262"/>
      <c r="BD15" s="262"/>
      <c r="BE15" s="258"/>
      <c r="BF15" s="262"/>
      <c r="BG15" s="262"/>
      <c r="BH15" s="262"/>
      <c r="BI15" s="262"/>
      <c r="BJ15" s="258"/>
      <c r="BK15" s="262"/>
      <c r="BL15" s="262"/>
      <c r="BM15" s="262"/>
      <c r="BN15" s="262"/>
      <c r="BO15" s="258"/>
      <c r="BP15" s="262"/>
      <c r="BQ15" s="262"/>
      <c r="BR15" s="262"/>
      <c r="BS15" s="262"/>
      <c r="BT15" s="258"/>
      <c r="BU15" s="262"/>
      <c r="BV15" s="262"/>
      <c r="BW15" s="262"/>
      <c r="BX15" s="262"/>
      <c r="BY15" s="258"/>
    </row>
    <row r="16" spans="1:202" ht="12" customHeight="1">
      <c r="A16" s="60" t="s">
        <v>468</v>
      </c>
      <c r="B16" s="23"/>
      <c r="C16" s="64"/>
      <c r="D16" s="64"/>
      <c r="E16" s="64"/>
      <c r="F16" s="64"/>
      <c r="G16" s="175"/>
      <c r="H16" s="64"/>
      <c r="I16" s="64"/>
      <c r="J16" s="64"/>
      <c r="K16" s="63"/>
      <c r="L16" s="175"/>
      <c r="M16" s="64"/>
      <c r="N16" s="64"/>
      <c r="O16" s="64"/>
      <c r="P16" s="63"/>
      <c r="Q16" s="132" t="s">
        <v>112</v>
      </c>
      <c r="R16" s="64"/>
      <c r="S16" s="64"/>
      <c r="T16" s="64"/>
      <c r="U16" s="63"/>
      <c r="V16" s="132" t="s">
        <v>112</v>
      </c>
      <c r="W16" s="259"/>
      <c r="X16" s="259"/>
      <c r="Y16" s="259"/>
      <c r="Z16" s="260"/>
      <c r="AA16" s="132" t="s">
        <v>112</v>
      </c>
      <c r="AB16" s="259"/>
      <c r="AC16" s="259"/>
      <c r="AD16" s="259"/>
      <c r="AE16" s="260"/>
      <c r="AF16" s="132" t="s">
        <v>112</v>
      </c>
      <c r="AG16" s="259"/>
      <c r="AH16" s="259"/>
      <c r="AI16" s="259"/>
      <c r="AJ16" s="260"/>
      <c r="AK16" s="132" t="s">
        <v>112</v>
      </c>
      <c r="AL16" s="259"/>
      <c r="AM16" s="261"/>
      <c r="AN16" s="261"/>
      <c r="AO16" s="261"/>
      <c r="AP16" s="132" t="s">
        <v>112</v>
      </c>
      <c r="AQ16" s="262"/>
      <c r="AR16" s="262"/>
      <c r="AS16" s="262"/>
      <c r="AT16" s="262"/>
      <c r="AU16" s="132" t="s">
        <v>112</v>
      </c>
      <c r="AV16" s="262"/>
      <c r="AW16" s="262"/>
      <c r="AX16" s="262"/>
      <c r="AY16" s="262"/>
      <c r="AZ16" s="132" t="s">
        <v>112</v>
      </c>
      <c r="BA16" s="262"/>
      <c r="BB16" s="262"/>
      <c r="BC16" s="262"/>
      <c r="BD16" s="262"/>
      <c r="BE16" s="132" t="s">
        <v>112</v>
      </c>
      <c r="BF16" s="262"/>
      <c r="BG16" s="262"/>
      <c r="BH16" s="262"/>
      <c r="BI16" s="262"/>
      <c r="BJ16" s="132" t="s">
        <v>112</v>
      </c>
      <c r="BK16" s="262"/>
      <c r="BL16" s="262"/>
      <c r="BM16" s="262"/>
      <c r="BN16" s="262"/>
      <c r="BO16" s="132" t="s">
        <v>112</v>
      </c>
      <c r="BP16" s="419">
        <f t="shared" ref="BP16:BR16" si="3">BP25+BP38</f>
        <v>1</v>
      </c>
      <c r="BQ16" s="419">
        <f t="shared" si="3"/>
        <v>16</v>
      </c>
      <c r="BR16" s="419">
        <f t="shared" si="3"/>
        <v>44</v>
      </c>
      <c r="BS16" s="419">
        <f>BS25+BS38</f>
        <v>84</v>
      </c>
      <c r="BT16" s="35">
        <f>BT25+BT38</f>
        <v>84</v>
      </c>
      <c r="BU16" s="419">
        <f t="shared" ref="BU16:BW16" si="4">BU25+BU38</f>
        <v>124</v>
      </c>
      <c r="BV16" s="419">
        <f t="shared" si="4"/>
        <v>160</v>
      </c>
      <c r="BW16" s="419">
        <f t="shared" si="4"/>
        <v>212</v>
      </c>
      <c r="BX16" s="419">
        <f>BX25+BX38</f>
        <v>267</v>
      </c>
      <c r="BY16" s="35">
        <f>BY25+BY38</f>
        <v>267</v>
      </c>
    </row>
    <row r="17" spans="1:202" ht="12" customHeight="1">
      <c r="A17" s="199" t="s">
        <v>7</v>
      </c>
      <c r="B17" s="23"/>
      <c r="C17" s="64"/>
      <c r="D17" s="64"/>
      <c r="E17" s="64"/>
      <c r="F17" s="64"/>
      <c r="G17" s="175"/>
      <c r="H17" s="64"/>
      <c r="I17" s="64"/>
      <c r="J17" s="64"/>
      <c r="K17" s="63"/>
      <c r="L17" s="175"/>
      <c r="M17" s="64"/>
      <c r="N17" s="64"/>
      <c r="O17" s="64"/>
      <c r="P17" s="63"/>
      <c r="Q17" s="175"/>
      <c r="R17" s="64"/>
      <c r="S17" s="64"/>
      <c r="T17" s="64"/>
      <c r="U17" s="63"/>
      <c r="V17" s="258"/>
      <c r="W17" s="259"/>
      <c r="X17" s="259"/>
      <c r="Y17" s="259"/>
      <c r="Z17" s="260"/>
      <c r="AA17" s="258"/>
      <c r="AB17" s="259"/>
      <c r="AC17" s="259"/>
      <c r="AD17" s="259"/>
      <c r="AE17" s="260"/>
      <c r="AF17" s="258"/>
      <c r="AG17" s="259"/>
      <c r="AH17" s="259"/>
      <c r="AI17" s="259"/>
      <c r="AJ17" s="260"/>
      <c r="AK17" s="258"/>
      <c r="AL17" s="259"/>
      <c r="AM17" s="261"/>
      <c r="AN17" s="261"/>
      <c r="AO17" s="261"/>
      <c r="AP17" s="258"/>
      <c r="AQ17" s="262"/>
      <c r="AR17" s="262"/>
      <c r="AS17" s="262"/>
      <c r="AT17" s="262"/>
      <c r="AU17" s="258"/>
      <c r="AV17" s="262"/>
      <c r="AW17" s="262"/>
      <c r="AX17" s="262"/>
      <c r="AY17" s="262"/>
      <c r="AZ17" s="258"/>
      <c r="BA17" s="262"/>
      <c r="BB17" s="262"/>
      <c r="BC17" s="262"/>
      <c r="BD17" s="262"/>
      <c r="BE17" s="258"/>
      <c r="BF17" s="262"/>
      <c r="BG17" s="262"/>
      <c r="BH17" s="262"/>
      <c r="BI17" s="262"/>
      <c r="BJ17" s="258"/>
      <c r="BK17" s="262"/>
      <c r="BL17" s="262"/>
      <c r="BM17" s="262"/>
      <c r="BN17" s="262"/>
      <c r="BO17" s="258"/>
      <c r="BP17" s="63"/>
      <c r="BQ17" s="63">
        <f>BQ16/BP16-1</f>
        <v>15</v>
      </c>
      <c r="BR17" s="63">
        <f>BR16/BQ16-1</f>
        <v>1.75</v>
      </c>
      <c r="BS17" s="63">
        <f>BS16/BR16-1</f>
        <v>0.90909090909090917</v>
      </c>
      <c r="BT17" s="23"/>
      <c r="BU17" s="63">
        <f>BU16/BS16-1</f>
        <v>0.47619047619047628</v>
      </c>
      <c r="BV17" s="63">
        <f>BV16/BU16-1</f>
        <v>0.29032258064516125</v>
      </c>
      <c r="BW17" s="63">
        <f>BW16/BV16-1</f>
        <v>0.32499999999999996</v>
      </c>
      <c r="BX17" s="63">
        <f>BX16/BW16-1</f>
        <v>0.25943396226415105</v>
      </c>
      <c r="BY17" s="23"/>
    </row>
    <row r="18" spans="1:202" ht="12" customHeight="1">
      <c r="A18" s="62" t="s">
        <v>8</v>
      </c>
      <c r="B18" s="23"/>
      <c r="C18" s="64"/>
      <c r="D18" s="64"/>
      <c r="E18" s="64"/>
      <c r="F18" s="64"/>
      <c r="G18" s="175"/>
      <c r="H18" s="64"/>
      <c r="I18" s="64"/>
      <c r="J18" s="64"/>
      <c r="K18" s="63"/>
      <c r="L18" s="175"/>
      <c r="M18" s="64"/>
      <c r="N18" s="64"/>
      <c r="O18" s="64"/>
      <c r="P18" s="63"/>
      <c r="Q18" s="175"/>
      <c r="R18" s="64"/>
      <c r="S18" s="64"/>
      <c r="T18" s="64"/>
      <c r="U18" s="63"/>
      <c r="V18" s="258"/>
      <c r="W18" s="259"/>
      <c r="X18" s="259"/>
      <c r="Y18" s="259"/>
      <c r="Z18" s="260"/>
      <c r="AA18" s="258"/>
      <c r="AB18" s="259"/>
      <c r="AC18" s="259"/>
      <c r="AD18" s="259"/>
      <c r="AE18" s="260"/>
      <c r="AF18" s="258"/>
      <c r="AG18" s="259"/>
      <c r="AH18" s="259"/>
      <c r="AI18" s="259"/>
      <c r="AJ18" s="260"/>
      <c r="AK18" s="258"/>
      <c r="AL18" s="259"/>
      <c r="AM18" s="261"/>
      <c r="AN18" s="261"/>
      <c r="AO18" s="261"/>
      <c r="AP18" s="258"/>
      <c r="AQ18" s="262"/>
      <c r="AR18" s="262"/>
      <c r="AS18" s="262"/>
      <c r="AT18" s="262"/>
      <c r="AU18" s="258"/>
      <c r="AV18" s="262"/>
      <c r="AW18" s="262"/>
      <c r="AX18" s="262"/>
      <c r="AY18" s="262"/>
      <c r="AZ18" s="258"/>
      <c r="BA18" s="262"/>
      <c r="BB18" s="262"/>
      <c r="BC18" s="262"/>
      <c r="BD18" s="262"/>
      <c r="BE18" s="258"/>
      <c r="BF18" s="262"/>
      <c r="BG18" s="262"/>
      <c r="BH18" s="262"/>
      <c r="BI18" s="262"/>
      <c r="BJ18" s="258"/>
      <c r="BK18" s="262"/>
      <c r="BL18" s="262"/>
      <c r="BM18" s="262"/>
      <c r="BN18" s="262"/>
      <c r="BO18" s="258"/>
      <c r="BP18" s="64"/>
      <c r="BQ18" s="64"/>
      <c r="BR18" s="64"/>
      <c r="BS18" s="63"/>
      <c r="BT18" s="23"/>
      <c r="BU18" s="64">
        <f>BU16/BP16-1</f>
        <v>123</v>
      </c>
      <c r="BV18" s="64">
        <f>BV16/BQ16-1</f>
        <v>9</v>
      </c>
      <c r="BW18" s="64">
        <f>BW16/BR16-1</f>
        <v>3.8181818181818183</v>
      </c>
      <c r="BX18" s="63">
        <f>BX16/BS16-1</f>
        <v>2.1785714285714284</v>
      </c>
      <c r="BY18" s="23">
        <f>BY16/BT16-1</f>
        <v>2.1785714285714284</v>
      </c>
    </row>
    <row r="19" spans="1:202" ht="12" customHeight="1">
      <c r="A19" s="62" t="s">
        <v>469</v>
      </c>
      <c r="B19" s="23"/>
      <c r="C19" s="64"/>
      <c r="D19" s="64"/>
      <c r="E19" s="64"/>
      <c r="F19" s="64"/>
      <c r="G19" s="175"/>
      <c r="H19" s="64"/>
      <c r="I19" s="64"/>
      <c r="J19" s="64"/>
      <c r="K19" s="63"/>
      <c r="L19" s="175"/>
      <c r="M19" s="64"/>
      <c r="N19" s="64"/>
      <c r="O19" s="64"/>
      <c r="P19" s="63"/>
      <c r="Q19" s="175"/>
      <c r="R19" s="64"/>
      <c r="S19" s="64"/>
      <c r="T19" s="64"/>
      <c r="U19" s="63"/>
      <c r="V19" s="258"/>
      <c r="W19" s="259"/>
      <c r="X19" s="259"/>
      <c r="Y19" s="259"/>
      <c r="Z19" s="260"/>
      <c r="AA19" s="258"/>
      <c r="AB19" s="259"/>
      <c r="AC19" s="259"/>
      <c r="AD19" s="259"/>
      <c r="AE19" s="260"/>
      <c r="AF19" s="258"/>
      <c r="AG19" s="259"/>
      <c r="AH19" s="259"/>
      <c r="AI19" s="259"/>
      <c r="AJ19" s="260"/>
      <c r="AK19" s="258"/>
      <c r="AL19" s="259"/>
      <c r="AM19" s="261"/>
      <c r="AN19" s="261"/>
      <c r="AO19" s="261"/>
      <c r="AP19" s="258"/>
      <c r="AQ19" s="262"/>
      <c r="AR19" s="262"/>
      <c r="AS19" s="262"/>
      <c r="AT19" s="262"/>
      <c r="AU19" s="258"/>
      <c r="AV19" s="262"/>
      <c r="AW19" s="262"/>
      <c r="AX19" s="262"/>
      <c r="AY19" s="262"/>
      <c r="AZ19" s="258"/>
      <c r="BA19" s="262"/>
      <c r="BB19" s="262"/>
      <c r="BC19" s="262"/>
      <c r="BD19" s="262"/>
      <c r="BE19" s="258"/>
      <c r="BF19" s="262"/>
      <c r="BG19" s="262"/>
      <c r="BH19" s="262"/>
      <c r="BI19" s="262"/>
      <c r="BJ19" s="258"/>
      <c r="BK19" s="262"/>
      <c r="BL19" s="262"/>
      <c r="BM19" s="262"/>
      <c r="BN19" s="262"/>
      <c r="BO19" s="258"/>
      <c r="BP19" s="262">
        <f>BP16-BN16</f>
        <v>1</v>
      </c>
      <c r="BQ19" s="262">
        <f>BQ16-BP16</f>
        <v>15</v>
      </c>
      <c r="BR19" s="262">
        <f>BR16-BQ16</f>
        <v>28</v>
      </c>
      <c r="BS19" s="262">
        <f>BS16-BR16</f>
        <v>40</v>
      </c>
      <c r="BT19" s="258"/>
      <c r="BU19" s="262">
        <f>BU16-BS16</f>
        <v>40</v>
      </c>
      <c r="BV19" s="262">
        <f>BV16-BU16</f>
        <v>36</v>
      </c>
      <c r="BW19" s="262">
        <f>BW16-BV16</f>
        <v>52</v>
      </c>
      <c r="BX19" s="262">
        <f>BX16-BW16</f>
        <v>55</v>
      </c>
      <c r="BY19" s="258">
        <f>BY16-BT16</f>
        <v>183</v>
      </c>
    </row>
    <row r="20" spans="1:202" s="41" customFormat="1" ht="5.25" customHeight="1">
      <c r="A20" s="295"/>
      <c r="B20" s="295"/>
      <c r="C20" s="283"/>
      <c r="D20" s="283"/>
      <c r="E20" s="283"/>
      <c r="F20" s="283"/>
      <c r="G20" s="283"/>
      <c r="H20" s="283"/>
      <c r="I20" s="283"/>
      <c r="J20" s="283"/>
      <c r="K20" s="283"/>
      <c r="L20" s="283"/>
      <c r="M20" s="283"/>
      <c r="N20" s="283"/>
      <c r="O20" s="283"/>
      <c r="P20" s="283"/>
      <c r="Q20" s="283"/>
      <c r="R20" s="283"/>
      <c r="S20" s="283"/>
      <c r="T20" s="283"/>
      <c r="U20" s="283"/>
      <c r="V20" s="283"/>
      <c r="W20" s="283"/>
      <c r="X20" s="283"/>
      <c r="Y20" s="283"/>
      <c r="Z20" s="283"/>
      <c r="AA20" s="283"/>
      <c r="AB20" s="283"/>
      <c r="AC20" s="283"/>
      <c r="AD20" s="283"/>
      <c r="AE20" s="283"/>
      <c r="AF20" s="283"/>
      <c r="AG20" s="283"/>
      <c r="AH20" s="283"/>
      <c r="AI20" s="283"/>
      <c r="AJ20" s="283"/>
      <c r="AK20" s="283"/>
      <c r="AL20" s="283"/>
      <c r="AM20" s="283"/>
      <c r="AN20" s="283"/>
      <c r="AO20" s="283"/>
      <c r="AP20" s="283"/>
      <c r="AQ20" s="283"/>
      <c r="AR20" s="283"/>
      <c r="AS20" s="283"/>
      <c r="AT20" s="283"/>
      <c r="AU20" s="283"/>
      <c r="AV20" s="283"/>
      <c r="AW20" s="283"/>
      <c r="AX20" s="283"/>
      <c r="AY20" s="283"/>
      <c r="AZ20" s="283"/>
      <c r="BA20" s="283"/>
      <c r="BB20" s="283"/>
      <c r="BC20" s="283"/>
      <c r="BD20" s="283"/>
      <c r="BE20" s="283"/>
      <c r="BF20" s="283"/>
      <c r="BG20" s="283"/>
      <c r="BH20" s="283"/>
      <c r="BI20" s="283"/>
      <c r="BJ20" s="283"/>
      <c r="BK20" s="283"/>
      <c r="BL20" s="283"/>
      <c r="BM20" s="283"/>
      <c r="BN20" s="283"/>
      <c r="BO20" s="283"/>
      <c r="BP20" s="283"/>
      <c r="BQ20" s="283"/>
      <c r="BR20" s="283"/>
      <c r="BS20" s="283"/>
      <c r="BT20" s="283"/>
      <c r="BU20" s="283"/>
      <c r="BV20" s="283"/>
      <c r="BW20" s="283"/>
      <c r="BX20" s="283"/>
      <c r="BY20" s="28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</row>
    <row r="21" spans="1:202">
      <c r="A21" s="60" t="s">
        <v>447</v>
      </c>
      <c r="B21" s="36">
        <v>963</v>
      </c>
      <c r="C21" s="60">
        <v>970</v>
      </c>
      <c r="D21" s="60">
        <v>982</v>
      </c>
      <c r="E21" s="60">
        <v>994</v>
      </c>
      <c r="F21" s="61">
        <v>1005</v>
      </c>
      <c r="G21" s="36">
        <v>1005</v>
      </c>
      <c r="H21" s="61">
        <v>1011</v>
      </c>
      <c r="I21" s="61">
        <v>1016</v>
      </c>
      <c r="J21" s="61">
        <v>1026</v>
      </c>
      <c r="K21" s="61">
        <v>1035</v>
      </c>
      <c r="L21" s="35">
        <v>1035</v>
      </c>
      <c r="M21" s="61">
        <v>1045</v>
      </c>
      <c r="N21" s="61">
        <v>1051</v>
      </c>
      <c r="O21" s="61">
        <v>1056</v>
      </c>
      <c r="P21" s="61">
        <v>1066</v>
      </c>
      <c r="Q21" s="35">
        <v>1066</v>
      </c>
      <c r="R21" s="61">
        <v>1079</v>
      </c>
      <c r="S21" s="61">
        <v>1088</v>
      </c>
      <c r="T21" s="61">
        <v>1100</v>
      </c>
      <c r="U21" s="61">
        <v>1111</v>
      </c>
      <c r="V21" s="35">
        <v>1111</v>
      </c>
      <c r="W21" s="61">
        <v>1121</v>
      </c>
      <c r="X21" s="61">
        <v>1136</v>
      </c>
      <c r="Y21" s="61">
        <v>1153</v>
      </c>
      <c r="Z21" s="61">
        <v>1169</v>
      </c>
      <c r="AA21" s="35">
        <v>1169</v>
      </c>
      <c r="AB21" s="61">
        <v>1185</v>
      </c>
      <c r="AC21" s="61">
        <v>1202</v>
      </c>
      <c r="AD21" s="61">
        <v>1230</v>
      </c>
      <c r="AE21" s="61">
        <v>1263</v>
      </c>
      <c r="AF21" s="35">
        <v>1263</v>
      </c>
      <c r="AG21" s="61">
        <v>1289</v>
      </c>
      <c r="AH21" s="61">
        <v>1308</v>
      </c>
      <c r="AI21" s="61">
        <v>1335</v>
      </c>
      <c r="AJ21" s="61">
        <v>1364</v>
      </c>
      <c r="AK21" s="35">
        <v>1364</v>
      </c>
      <c r="AL21" s="61">
        <f t="shared" ref="AL21:AV21" si="5">AL11-AL34</f>
        <v>1379</v>
      </c>
      <c r="AM21" s="61">
        <f t="shared" si="5"/>
        <v>1340</v>
      </c>
      <c r="AN21" s="61">
        <f t="shared" si="5"/>
        <v>1271</v>
      </c>
      <c r="AO21" s="61">
        <f t="shared" si="5"/>
        <v>1235</v>
      </c>
      <c r="AP21" s="35">
        <f t="shared" si="5"/>
        <v>1235</v>
      </c>
      <c r="AQ21" s="61">
        <f t="shared" si="5"/>
        <v>1213</v>
      </c>
      <c r="AR21" s="61">
        <f t="shared" si="5"/>
        <v>1198</v>
      </c>
      <c r="AS21" s="61">
        <f t="shared" si="5"/>
        <v>1192</v>
      </c>
      <c r="AT21" s="61">
        <f t="shared" si="5"/>
        <v>1181</v>
      </c>
      <c r="AU21" s="35">
        <f t="shared" si="5"/>
        <v>1181</v>
      </c>
      <c r="AV21" s="61">
        <f t="shared" si="5"/>
        <v>1166</v>
      </c>
      <c r="AW21" s="61">
        <v>1149</v>
      </c>
      <c r="AX21" s="61">
        <v>1124</v>
      </c>
      <c r="AY21" s="61">
        <f>AY11-AY34</f>
        <v>1103</v>
      </c>
      <c r="AZ21" s="35">
        <f>AZ11-AZ34</f>
        <v>1103</v>
      </c>
      <c r="BA21" s="61">
        <v>1079</v>
      </c>
      <c r="BB21" s="61">
        <v>1062</v>
      </c>
      <c r="BC21" s="61">
        <v>1046</v>
      </c>
      <c r="BD21" s="61">
        <v>1030</v>
      </c>
      <c r="BE21" s="35">
        <f>BE11-BE34</f>
        <v>1030</v>
      </c>
      <c r="BF21" s="61">
        <v>1011</v>
      </c>
      <c r="BG21" s="61">
        <v>1001</v>
      </c>
      <c r="BH21" s="61">
        <v>988</v>
      </c>
      <c r="BI21" s="61">
        <v>983</v>
      </c>
      <c r="BJ21" s="35">
        <v>983</v>
      </c>
      <c r="BK21" s="61">
        <v>982</v>
      </c>
      <c r="BL21" s="61">
        <v>991</v>
      </c>
      <c r="BM21" s="61">
        <v>995</v>
      </c>
      <c r="BN21" s="61">
        <f>BO21</f>
        <v>999</v>
      </c>
      <c r="BO21" s="35">
        <v>999</v>
      </c>
      <c r="BP21" s="61">
        <f>BP25+BP29</f>
        <v>1001</v>
      </c>
      <c r="BQ21" s="61">
        <f>BQ25+BQ29</f>
        <v>1010</v>
      </c>
      <c r="BR21" s="61">
        <f>BR25+BR29</f>
        <v>1013</v>
      </c>
      <c r="BS21" s="61">
        <f>BS25+BS29</f>
        <v>1023</v>
      </c>
      <c r="BT21" s="35">
        <v>1023</v>
      </c>
      <c r="BU21" s="61">
        <f>BU25+BU29</f>
        <v>1024</v>
      </c>
      <c r="BV21" s="61">
        <f>BV25+BV29</f>
        <v>1021</v>
      </c>
      <c r="BW21" s="61">
        <f>BW25+BW29</f>
        <v>1024</v>
      </c>
      <c r="BX21" s="61">
        <f>BX25+BX29</f>
        <v>1032</v>
      </c>
      <c r="BY21" s="35">
        <f>BY25+BY29</f>
        <v>1032</v>
      </c>
    </row>
    <row r="22" spans="1:202">
      <c r="A22" s="62" t="s">
        <v>7</v>
      </c>
      <c r="B22" s="23"/>
      <c r="C22" s="63"/>
      <c r="D22" s="63">
        <f>D21/C21-1</f>
        <v>1.2371134020618513E-2</v>
      </c>
      <c r="E22" s="63">
        <f>E21/D21-1</f>
        <v>1.2219959266802416E-2</v>
      </c>
      <c r="F22" s="63">
        <f>F21/E21-1</f>
        <v>1.1066398390342069E-2</v>
      </c>
      <c r="G22" s="23"/>
      <c r="H22" s="63">
        <f>H21/F21-1</f>
        <v>5.9701492537314049E-3</v>
      </c>
      <c r="I22" s="63">
        <f>I21/H21-1</f>
        <v>4.9455984174084922E-3</v>
      </c>
      <c r="J22" s="63">
        <f>J21/I21-1</f>
        <v>9.8425196850393526E-3</v>
      </c>
      <c r="K22" s="63">
        <f>K21/J21-1</f>
        <v>8.7719298245614308E-3</v>
      </c>
      <c r="L22" s="23"/>
      <c r="M22" s="63">
        <f>M21/K21-1</f>
        <v>9.6618357487923134E-3</v>
      </c>
      <c r="N22" s="63">
        <f>N21/M21-1</f>
        <v>5.7416267942582699E-3</v>
      </c>
      <c r="O22" s="63">
        <f>O21/N21-1</f>
        <v>4.7573739295909689E-3</v>
      </c>
      <c r="P22" s="63">
        <f>P21/O21-1</f>
        <v>9.4696969696970168E-3</v>
      </c>
      <c r="Q22" s="23"/>
      <c r="R22" s="63">
        <f>R21/P21-1</f>
        <v>1.2195121951219523E-2</v>
      </c>
      <c r="S22" s="63">
        <f>S21/R21-1</f>
        <v>8.3410565338275511E-3</v>
      </c>
      <c r="T22" s="63">
        <f>T21/S21-1</f>
        <v>1.1029411764705843E-2</v>
      </c>
      <c r="U22" s="63">
        <f>U21/T21-1</f>
        <v>1.0000000000000009E-2</v>
      </c>
      <c r="V22" s="23"/>
      <c r="W22" s="63">
        <f>W21/U21-1</f>
        <v>9.0009000900090896E-3</v>
      </c>
      <c r="X22" s="63">
        <f>X21/W21-1</f>
        <v>1.338090990187335E-2</v>
      </c>
      <c r="Y22" s="63">
        <f>Y21/X21-1</f>
        <v>1.4964788732394263E-2</v>
      </c>
      <c r="Z22" s="63">
        <f>Z21/Y21-1</f>
        <v>1.3876843018213458E-2</v>
      </c>
      <c r="AA22" s="23"/>
      <c r="AB22" s="63">
        <f>AB21/Z21-1</f>
        <v>1.3686911890504749E-2</v>
      </c>
      <c r="AC22" s="63">
        <f>AC21/AB21-1</f>
        <v>1.4345991561181437E-2</v>
      </c>
      <c r="AD22" s="63">
        <f>AD21/AC21-1</f>
        <v>2.3294509151414289E-2</v>
      </c>
      <c r="AE22" s="63">
        <f>AE21/AD21-1</f>
        <v>2.6829268292682951E-2</v>
      </c>
      <c r="AF22" s="23"/>
      <c r="AG22" s="63">
        <f>AG21/AE21-1</f>
        <v>2.0585906571654711E-2</v>
      </c>
      <c r="AH22" s="63">
        <f>AH21/AG21-1</f>
        <v>1.4740108611326574E-2</v>
      </c>
      <c r="AI22" s="63">
        <f>AI21/AH21-1</f>
        <v>2.0642201834862428E-2</v>
      </c>
      <c r="AJ22" s="63">
        <f>AJ21/AI21-1</f>
        <v>2.1722846441947663E-2</v>
      </c>
      <c r="AK22" s="23"/>
      <c r="AL22" s="63">
        <f>AL21/AJ21-1</f>
        <v>1.0997067448680342E-2</v>
      </c>
      <c r="AM22" s="63">
        <f>AM21/AL21-1</f>
        <v>-2.8281363306744023E-2</v>
      </c>
      <c r="AN22" s="63">
        <f>AN21/AM21-1</f>
        <v>-5.149253731343284E-2</v>
      </c>
      <c r="AO22" s="63">
        <f>AO21/AN21-1</f>
        <v>-2.8324154209284025E-2</v>
      </c>
      <c r="AP22" s="23"/>
      <c r="AQ22" s="63">
        <f>AQ21/AO21-1</f>
        <v>-1.7813765182186247E-2</v>
      </c>
      <c r="AR22" s="63">
        <f>AR21/AQ21-1</f>
        <v>-1.2366034624896938E-2</v>
      </c>
      <c r="AS22" s="63">
        <f>AS21/AR21-1</f>
        <v>-5.008347245408995E-3</v>
      </c>
      <c r="AT22" s="63">
        <f>AT21/AS21-1</f>
        <v>-9.2281879194631156E-3</v>
      </c>
      <c r="AU22" s="23"/>
      <c r="AV22" s="63">
        <f>AV21/AT21-1</f>
        <v>-1.2701100762066098E-2</v>
      </c>
      <c r="AW22" s="63">
        <f>AW21/AV21-1</f>
        <v>-1.4579759862778707E-2</v>
      </c>
      <c r="AX22" s="63">
        <f>AX21/AW21-1</f>
        <v>-2.1758050478677071E-2</v>
      </c>
      <c r="AY22" s="63">
        <f>AY21/AX21-1</f>
        <v>-1.8683274021352281E-2</v>
      </c>
      <c r="AZ22" s="23"/>
      <c r="BA22" s="63">
        <f>BA21/AY21-1</f>
        <v>-2.1758839528558505E-2</v>
      </c>
      <c r="BB22" s="63">
        <f>BB21/BA21-1</f>
        <v>-1.575532900834109E-2</v>
      </c>
      <c r="BC22" s="63">
        <f>BC21/BB21-1</f>
        <v>-1.5065913370998163E-2</v>
      </c>
      <c r="BD22" s="63">
        <f>BD21/BC21-1</f>
        <v>-1.5296367112810683E-2</v>
      </c>
      <c r="BE22" s="23"/>
      <c r="BF22" s="63">
        <f>BF21/BD21-1</f>
        <v>-1.844660194174752E-2</v>
      </c>
      <c r="BG22" s="63">
        <f>BG21/BF21-1</f>
        <v>-9.8911968348169843E-3</v>
      </c>
      <c r="BH22" s="63">
        <f>BH21/BG21-1</f>
        <v>-1.2987012987012991E-2</v>
      </c>
      <c r="BI22" s="63">
        <f>BI21/BH21-1</f>
        <v>-5.0607287449392357E-3</v>
      </c>
      <c r="BJ22" s="23"/>
      <c r="BK22" s="63">
        <f>BK21/BI21-1</f>
        <v>-1.0172939979654627E-3</v>
      </c>
      <c r="BL22" s="63">
        <f>BL21/BK21-1</f>
        <v>9.164969450101923E-3</v>
      </c>
      <c r="BM22" s="63">
        <f>BM21/BL21-1</f>
        <v>4.0363269424823489E-3</v>
      </c>
      <c r="BN22" s="63">
        <f>BN21/BM21-1</f>
        <v>4.020100502512669E-3</v>
      </c>
      <c r="BO22" s="23"/>
      <c r="BP22" s="63">
        <f>BP21/BN21-1</f>
        <v>2.0020020020019569E-3</v>
      </c>
      <c r="BQ22" s="63">
        <f>BQ21/BP21-1</f>
        <v>8.9910089910090196E-3</v>
      </c>
      <c r="BR22" s="63">
        <f>BR21/BQ21-1</f>
        <v>2.9702970297029729E-3</v>
      </c>
      <c r="BS22" s="63">
        <f>BS21/BR21-1</f>
        <v>9.8716683119446369E-3</v>
      </c>
      <c r="BT22" s="23"/>
      <c r="BU22" s="63">
        <f>BU21/BS21-1</f>
        <v>9.7751710654936375E-4</v>
      </c>
      <c r="BV22" s="63">
        <f>BV21/BU21-1</f>
        <v>-2.9296875E-3</v>
      </c>
      <c r="BW22" s="63">
        <f>BW21/BV21-1</f>
        <v>2.9382957884427352E-3</v>
      </c>
      <c r="BX22" s="63">
        <f>BX21/BW21-1</f>
        <v>7.8125E-3</v>
      </c>
      <c r="BY22" s="23"/>
    </row>
    <row r="23" spans="1:202">
      <c r="A23" s="62" t="s">
        <v>8</v>
      </c>
      <c r="B23" s="23"/>
      <c r="C23" s="64"/>
      <c r="D23" s="64"/>
      <c r="E23" s="64"/>
      <c r="F23" s="64"/>
      <c r="G23" s="23">
        <f t="shared" ref="G23:AL23" si="6">G21/B21-1</f>
        <v>4.3613707165109039E-2</v>
      </c>
      <c r="H23" s="64">
        <f t="shared" si="6"/>
        <v>4.2268041237113474E-2</v>
      </c>
      <c r="I23" s="64">
        <f t="shared" si="6"/>
        <v>3.4623217922606919E-2</v>
      </c>
      <c r="J23" s="64">
        <f t="shared" si="6"/>
        <v>3.2193158953722323E-2</v>
      </c>
      <c r="K23" s="63">
        <f t="shared" si="6"/>
        <v>2.9850746268656803E-2</v>
      </c>
      <c r="L23" s="23">
        <f t="shared" si="6"/>
        <v>2.9850746268656803E-2</v>
      </c>
      <c r="M23" s="64">
        <f t="shared" si="6"/>
        <v>3.3630069238377747E-2</v>
      </c>
      <c r="N23" s="64">
        <f t="shared" si="6"/>
        <v>3.4448818897637734E-2</v>
      </c>
      <c r="O23" s="64">
        <f t="shared" si="6"/>
        <v>2.9239766081871288E-2</v>
      </c>
      <c r="P23" s="63">
        <f t="shared" si="6"/>
        <v>2.9951690821256038E-2</v>
      </c>
      <c r="Q23" s="23">
        <f t="shared" si="6"/>
        <v>2.9951690821256038E-2</v>
      </c>
      <c r="R23" s="64">
        <f t="shared" si="6"/>
        <v>3.2535885167464196E-2</v>
      </c>
      <c r="S23" s="64">
        <f t="shared" si="6"/>
        <v>3.520456707897246E-2</v>
      </c>
      <c r="T23" s="64">
        <f t="shared" si="6"/>
        <v>4.1666666666666741E-2</v>
      </c>
      <c r="U23" s="63">
        <f t="shared" si="6"/>
        <v>4.2213883677298281E-2</v>
      </c>
      <c r="V23" s="23">
        <f t="shared" si="6"/>
        <v>4.2213883677298281E-2</v>
      </c>
      <c r="W23" s="64">
        <f t="shared" si="6"/>
        <v>3.8924930491195608E-2</v>
      </c>
      <c r="X23" s="64">
        <f t="shared" si="6"/>
        <v>4.4117647058823595E-2</v>
      </c>
      <c r="Y23" s="64">
        <f t="shared" si="6"/>
        <v>4.8181818181818103E-2</v>
      </c>
      <c r="Z23" s="63">
        <f t="shared" si="6"/>
        <v>5.2205220522052231E-2</v>
      </c>
      <c r="AA23" s="23">
        <f t="shared" si="6"/>
        <v>5.2205220522052231E-2</v>
      </c>
      <c r="AB23" s="64">
        <f t="shared" si="6"/>
        <v>5.7091882247992887E-2</v>
      </c>
      <c r="AC23" s="64">
        <f t="shared" si="6"/>
        <v>5.8098591549295753E-2</v>
      </c>
      <c r="AD23" s="64">
        <f t="shared" si="6"/>
        <v>6.6782307025151866E-2</v>
      </c>
      <c r="AE23" s="63">
        <f t="shared" si="6"/>
        <v>8.0410607356715236E-2</v>
      </c>
      <c r="AF23" s="23">
        <f t="shared" si="6"/>
        <v>8.0410607356715236E-2</v>
      </c>
      <c r="AG23" s="64">
        <f t="shared" si="6"/>
        <v>8.7763713080168726E-2</v>
      </c>
      <c r="AH23" s="64">
        <f t="shared" si="6"/>
        <v>8.8186356073211236E-2</v>
      </c>
      <c r="AI23" s="64">
        <f t="shared" si="6"/>
        <v>8.5365853658536661E-2</v>
      </c>
      <c r="AJ23" s="63">
        <f t="shared" si="6"/>
        <v>7.9968329374505043E-2</v>
      </c>
      <c r="AK23" s="23">
        <f t="shared" si="6"/>
        <v>7.9968329374505043E-2</v>
      </c>
      <c r="AL23" s="64">
        <f t="shared" si="6"/>
        <v>6.9821567106283844E-2</v>
      </c>
      <c r="AM23" s="64">
        <f t="shared" ref="AM23:BR23" si="7">AM21/AH21-1</f>
        <v>2.4464831804281273E-2</v>
      </c>
      <c r="AN23" s="64">
        <f t="shared" si="7"/>
        <v>-4.7940074906367092E-2</v>
      </c>
      <c r="AO23" s="63">
        <f t="shared" si="7"/>
        <v>-9.4574780058651053E-2</v>
      </c>
      <c r="AP23" s="23">
        <f t="shared" si="7"/>
        <v>-9.4574780058651053E-2</v>
      </c>
      <c r="AQ23" s="64">
        <f t="shared" si="7"/>
        <v>-0.12037708484408993</v>
      </c>
      <c r="AR23" s="64">
        <f t="shared" si="7"/>
        <v>-0.10597014925373138</v>
      </c>
      <c r="AS23" s="64">
        <f t="shared" si="7"/>
        <v>-6.2155782848151042E-2</v>
      </c>
      <c r="AT23" s="63">
        <f t="shared" si="7"/>
        <v>-4.3724696356275294E-2</v>
      </c>
      <c r="AU23" s="23">
        <f t="shared" si="7"/>
        <v>-4.3724696356275294E-2</v>
      </c>
      <c r="AV23" s="64">
        <f t="shared" si="7"/>
        <v>-3.8746908491343768E-2</v>
      </c>
      <c r="AW23" s="64">
        <f t="shared" si="7"/>
        <v>-4.090150250417357E-2</v>
      </c>
      <c r="AX23" s="64">
        <f t="shared" si="7"/>
        <v>-5.7046979865771785E-2</v>
      </c>
      <c r="AY23" s="63">
        <f t="shared" si="7"/>
        <v>-6.6045723962743441E-2</v>
      </c>
      <c r="AZ23" s="23">
        <f t="shared" si="7"/>
        <v>-6.6045723962743441E-2</v>
      </c>
      <c r="BA23" s="64">
        <f t="shared" si="7"/>
        <v>-7.461406518010294E-2</v>
      </c>
      <c r="BB23" s="64">
        <f t="shared" si="7"/>
        <v>-7.571801566579639E-2</v>
      </c>
      <c r="BC23" s="64">
        <f t="shared" si="7"/>
        <v>-6.939501779359436E-2</v>
      </c>
      <c r="BD23" s="63">
        <f t="shared" si="7"/>
        <v>-6.6183136899365391E-2</v>
      </c>
      <c r="BE23" s="23">
        <f t="shared" si="7"/>
        <v>-6.6183136899365391E-2</v>
      </c>
      <c r="BF23" s="64">
        <f t="shared" si="7"/>
        <v>-6.302131603336425E-2</v>
      </c>
      <c r="BG23" s="64">
        <f t="shared" si="7"/>
        <v>-5.7438794726930364E-2</v>
      </c>
      <c r="BH23" s="64">
        <f t="shared" si="7"/>
        <v>-5.5449330783938766E-2</v>
      </c>
      <c r="BI23" s="63">
        <f t="shared" si="7"/>
        <v>-4.5631067961165006E-2</v>
      </c>
      <c r="BJ23" s="23">
        <f t="shared" si="7"/>
        <v>-4.5631067961165006E-2</v>
      </c>
      <c r="BK23" s="64">
        <f t="shared" si="7"/>
        <v>-2.8684470820969366E-2</v>
      </c>
      <c r="BL23" s="64">
        <f t="shared" si="7"/>
        <v>-9.9900099900099848E-3</v>
      </c>
      <c r="BM23" s="64">
        <f t="shared" si="7"/>
        <v>7.0850202429149078E-3</v>
      </c>
      <c r="BN23" s="63">
        <f t="shared" si="7"/>
        <v>1.6276703967446515E-2</v>
      </c>
      <c r="BO23" s="23">
        <f t="shared" si="7"/>
        <v>1.6276703967446515E-2</v>
      </c>
      <c r="BP23" s="64">
        <f t="shared" si="7"/>
        <v>1.9348268839103788E-2</v>
      </c>
      <c r="BQ23" s="64">
        <f t="shared" si="7"/>
        <v>1.9172552976791213E-2</v>
      </c>
      <c r="BR23" s="64">
        <f t="shared" si="7"/>
        <v>1.8090452261306567E-2</v>
      </c>
      <c r="BS23" s="63">
        <f>BS21/BN21-1</f>
        <v>2.4024024024023927E-2</v>
      </c>
      <c r="BT23" s="23">
        <f>BT21/BO21-1</f>
        <v>2.4024024024023927E-2</v>
      </c>
      <c r="BU23" s="64">
        <f t="shared" ref="BU23:BW23" si="8">BU21/BP21-1</f>
        <v>2.2977022977022976E-2</v>
      </c>
      <c r="BV23" s="64">
        <f t="shared" si="8"/>
        <v>1.0891089108910901E-2</v>
      </c>
      <c r="BW23" s="64">
        <f t="shared" si="8"/>
        <v>1.0858835143139123E-2</v>
      </c>
      <c r="BX23" s="63">
        <f>BX21/BS21-1</f>
        <v>8.7976539589442737E-3</v>
      </c>
      <c r="BY23" s="23">
        <f>BY21/BT21-1</f>
        <v>8.7976539589442737E-3</v>
      </c>
    </row>
    <row r="24" spans="1:202">
      <c r="A24" s="62" t="s">
        <v>469</v>
      </c>
      <c r="B24" s="23"/>
      <c r="C24" s="64"/>
      <c r="D24" s="64"/>
      <c r="E24" s="64"/>
      <c r="F24" s="64"/>
      <c r="G24" s="175">
        <f>G21-B21</f>
        <v>42</v>
      </c>
      <c r="H24" s="64"/>
      <c r="I24" s="64"/>
      <c r="J24" s="64"/>
      <c r="K24" s="63"/>
      <c r="L24" s="175">
        <f>L21-G21</f>
        <v>30</v>
      </c>
      <c r="M24" s="64"/>
      <c r="N24" s="64"/>
      <c r="O24" s="64"/>
      <c r="P24" s="63"/>
      <c r="Q24" s="175">
        <f>Q21-L21</f>
        <v>31</v>
      </c>
      <c r="R24" s="64"/>
      <c r="S24" s="64"/>
      <c r="T24" s="64"/>
      <c r="U24" s="63"/>
      <c r="V24" s="258">
        <f>V21-Q21</f>
        <v>45</v>
      </c>
      <c r="W24" s="259"/>
      <c r="X24" s="259"/>
      <c r="Y24" s="259"/>
      <c r="Z24" s="260"/>
      <c r="AA24" s="258">
        <f>AA21-V21</f>
        <v>58</v>
      </c>
      <c r="AB24" s="259"/>
      <c r="AC24" s="259"/>
      <c r="AD24" s="259"/>
      <c r="AE24" s="260"/>
      <c r="AF24" s="258">
        <f>AF21-AA21</f>
        <v>94</v>
      </c>
      <c r="AG24" s="259"/>
      <c r="AH24" s="259"/>
      <c r="AI24" s="259"/>
      <c r="AJ24" s="260"/>
      <c r="AK24" s="258">
        <f>AK21-AF21</f>
        <v>101</v>
      </c>
      <c r="AL24" s="259"/>
      <c r="AM24" s="261">
        <f>AM21-AL21</f>
        <v>-39</v>
      </c>
      <c r="AN24" s="261">
        <f>AN21-AM21</f>
        <v>-69</v>
      </c>
      <c r="AO24" s="261">
        <f>AO21-AN21</f>
        <v>-36</v>
      </c>
      <c r="AP24" s="258">
        <f>AP21-AK21</f>
        <v>-129</v>
      </c>
      <c r="AQ24" s="262">
        <f>AQ21-AO21</f>
        <v>-22</v>
      </c>
      <c r="AR24" s="262">
        <f>AR21-AQ21</f>
        <v>-15</v>
      </c>
      <c r="AS24" s="262">
        <f>AS21-AR21</f>
        <v>-6</v>
      </c>
      <c r="AT24" s="262">
        <f>AT21-AS21</f>
        <v>-11</v>
      </c>
      <c r="AU24" s="258">
        <f>AU21-AP21</f>
        <v>-54</v>
      </c>
      <c r="AV24" s="262">
        <f>AV21-AT21</f>
        <v>-15</v>
      </c>
      <c r="AW24" s="262">
        <f>AW21-AV21</f>
        <v>-17</v>
      </c>
      <c r="AX24" s="262">
        <f>AX21-AW21</f>
        <v>-25</v>
      </c>
      <c r="AY24" s="262">
        <f>AY21-AX21</f>
        <v>-21</v>
      </c>
      <c r="AZ24" s="258">
        <f>AZ21-AU21</f>
        <v>-78</v>
      </c>
      <c r="BA24" s="262">
        <f>BA21-AY21</f>
        <v>-24</v>
      </c>
      <c r="BB24" s="262">
        <f>BB21-BA21</f>
        <v>-17</v>
      </c>
      <c r="BC24" s="262">
        <f>BC21-BB21</f>
        <v>-16</v>
      </c>
      <c r="BD24" s="262">
        <f>BD21-BC21</f>
        <v>-16</v>
      </c>
      <c r="BE24" s="258">
        <f>BE21-AZ21</f>
        <v>-73</v>
      </c>
      <c r="BF24" s="262">
        <f>BF21-BD21</f>
        <v>-19</v>
      </c>
      <c r="BG24" s="262">
        <f>BG21-BF21</f>
        <v>-10</v>
      </c>
      <c r="BH24" s="262">
        <f>BH21-BG21</f>
        <v>-13</v>
      </c>
      <c r="BI24" s="262">
        <f>BI21-BH21</f>
        <v>-5</v>
      </c>
      <c r="BJ24" s="258">
        <f>BJ21-BE21</f>
        <v>-47</v>
      </c>
      <c r="BK24" s="262">
        <f>BK21-BI21</f>
        <v>-1</v>
      </c>
      <c r="BL24" s="262">
        <f>BL21-BK21</f>
        <v>9</v>
      </c>
      <c r="BM24" s="262">
        <f>BM21-BL21</f>
        <v>4</v>
      </c>
      <c r="BN24" s="262">
        <f>BN21-BM21</f>
        <v>4</v>
      </c>
      <c r="BO24" s="258">
        <f>BO21-BJ21</f>
        <v>16</v>
      </c>
      <c r="BP24" s="262">
        <f>BP21-BN21</f>
        <v>2</v>
      </c>
      <c r="BQ24" s="262">
        <f>BQ21-BP21</f>
        <v>9</v>
      </c>
      <c r="BR24" s="262">
        <f>BR21-BQ21</f>
        <v>3</v>
      </c>
      <c r="BS24" s="262">
        <f>BS21-BR21</f>
        <v>10</v>
      </c>
      <c r="BT24" s="258">
        <f>BT21-BO21</f>
        <v>24</v>
      </c>
      <c r="BU24" s="262">
        <f>BU21-BS21</f>
        <v>1</v>
      </c>
      <c r="BV24" s="262">
        <f>BV21-BU21</f>
        <v>-3</v>
      </c>
      <c r="BW24" s="262">
        <f>BW21-BV21</f>
        <v>3</v>
      </c>
      <c r="BX24" s="262">
        <f>BX21-BW21</f>
        <v>8</v>
      </c>
      <c r="BY24" s="258">
        <f>BY21-BT21</f>
        <v>9</v>
      </c>
    </row>
    <row r="25" spans="1:202" ht="13.5" customHeight="1">
      <c r="A25" s="60" t="s">
        <v>448</v>
      </c>
      <c r="B25" s="132" t="s">
        <v>112</v>
      </c>
      <c r="C25" s="73" t="s">
        <v>112</v>
      </c>
      <c r="D25" s="73" t="s">
        <v>112</v>
      </c>
      <c r="E25" s="73" t="s">
        <v>112</v>
      </c>
      <c r="F25" s="73" t="s">
        <v>112</v>
      </c>
      <c r="G25" s="132" t="s">
        <v>112</v>
      </c>
      <c r="H25" s="73" t="s">
        <v>112</v>
      </c>
      <c r="I25" s="73" t="s">
        <v>112</v>
      </c>
      <c r="J25" s="73" t="s">
        <v>112</v>
      </c>
      <c r="K25" s="73" t="s">
        <v>112</v>
      </c>
      <c r="L25" s="132" t="s">
        <v>112</v>
      </c>
      <c r="M25" s="73" t="s">
        <v>112</v>
      </c>
      <c r="N25" s="73" t="s">
        <v>112</v>
      </c>
      <c r="O25" s="73" t="s">
        <v>112</v>
      </c>
      <c r="P25" s="73" t="s">
        <v>112</v>
      </c>
      <c r="Q25" s="132" t="s">
        <v>112</v>
      </c>
      <c r="R25" s="73" t="s">
        <v>112</v>
      </c>
      <c r="S25" s="73" t="s">
        <v>112</v>
      </c>
      <c r="T25" s="73" t="s">
        <v>112</v>
      </c>
      <c r="U25" s="73" t="s">
        <v>112</v>
      </c>
      <c r="V25" s="132" t="s">
        <v>112</v>
      </c>
      <c r="W25" s="73" t="s">
        <v>112</v>
      </c>
      <c r="X25" s="73" t="s">
        <v>112</v>
      </c>
      <c r="Y25" s="73" t="s">
        <v>112</v>
      </c>
      <c r="Z25" s="73" t="s">
        <v>112</v>
      </c>
      <c r="AA25" s="132" t="s">
        <v>112</v>
      </c>
      <c r="AB25" s="131" t="s">
        <v>112</v>
      </c>
      <c r="AC25" s="131" t="s">
        <v>112</v>
      </c>
      <c r="AD25" s="131" t="s">
        <v>112</v>
      </c>
      <c r="AE25" s="131" t="s">
        <v>112</v>
      </c>
      <c r="AF25" s="132" t="s">
        <v>112</v>
      </c>
      <c r="AG25" s="131" t="s">
        <v>112</v>
      </c>
      <c r="AH25" s="131" t="s">
        <v>112</v>
      </c>
      <c r="AI25" s="131" t="s">
        <v>112</v>
      </c>
      <c r="AJ25" s="131" t="s">
        <v>112</v>
      </c>
      <c r="AK25" s="132" t="s">
        <v>112</v>
      </c>
      <c r="AL25" s="131" t="s">
        <v>112</v>
      </c>
      <c r="AM25" s="131" t="s">
        <v>112</v>
      </c>
      <c r="AN25" s="131" t="s">
        <v>112</v>
      </c>
      <c r="AO25" s="131" t="s">
        <v>112</v>
      </c>
      <c r="AP25" s="132" t="s">
        <v>112</v>
      </c>
      <c r="AQ25" s="131" t="s">
        <v>112</v>
      </c>
      <c r="AR25" s="131" t="s">
        <v>112</v>
      </c>
      <c r="AS25" s="131" t="s">
        <v>112</v>
      </c>
      <c r="AT25" s="131" t="s">
        <v>112</v>
      </c>
      <c r="AU25" s="132" t="s">
        <v>112</v>
      </c>
      <c r="AV25" s="131" t="s">
        <v>112</v>
      </c>
      <c r="AW25" s="131" t="s">
        <v>112</v>
      </c>
      <c r="AX25" s="131" t="s">
        <v>112</v>
      </c>
      <c r="AY25" s="131" t="s">
        <v>112</v>
      </c>
      <c r="AZ25" s="132" t="s">
        <v>112</v>
      </c>
      <c r="BA25" s="131" t="s">
        <v>112</v>
      </c>
      <c r="BB25" s="131" t="s">
        <v>112</v>
      </c>
      <c r="BC25" s="131" t="s">
        <v>112</v>
      </c>
      <c r="BD25" s="131" t="s">
        <v>112</v>
      </c>
      <c r="BE25" s="132" t="s">
        <v>112</v>
      </c>
      <c r="BF25" s="131" t="s">
        <v>112</v>
      </c>
      <c r="BG25" s="131" t="s">
        <v>112</v>
      </c>
      <c r="BH25" s="131" t="s">
        <v>112</v>
      </c>
      <c r="BI25" s="131" t="s">
        <v>112</v>
      </c>
      <c r="BJ25" s="132" t="s">
        <v>112</v>
      </c>
      <c r="BK25" s="131" t="s">
        <v>112</v>
      </c>
      <c r="BL25" s="131" t="s">
        <v>112</v>
      </c>
      <c r="BM25" s="131" t="s">
        <v>112</v>
      </c>
      <c r="BN25" s="131" t="s">
        <v>112</v>
      </c>
      <c r="BO25" s="132" t="s">
        <v>112</v>
      </c>
      <c r="BP25" s="61">
        <v>1</v>
      </c>
      <c r="BQ25" s="61">
        <v>16</v>
      </c>
      <c r="BR25" s="61">
        <v>36</v>
      </c>
      <c r="BS25" s="61">
        <f>BT25</f>
        <v>65</v>
      </c>
      <c r="BT25" s="35">
        <v>65</v>
      </c>
      <c r="BU25" s="61">
        <v>93</v>
      </c>
      <c r="BV25" s="61">
        <v>118</v>
      </c>
      <c r="BW25" s="61">
        <v>157</v>
      </c>
      <c r="BX25" s="61">
        <f>BY25</f>
        <v>198</v>
      </c>
      <c r="BY25" s="35">
        <v>198</v>
      </c>
    </row>
    <row r="26" spans="1:202" ht="12.75" customHeight="1">
      <c r="A26" s="62" t="s">
        <v>7</v>
      </c>
      <c r="B26" s="23"/>
      <c r="C26" s="64"/>
      <c r="D26" s="64"/>
      <c r="E26" s="64"/>
      <c r="F26" s="64"/>
      <c r="G26" s="23"/>
      <c r="H26" s="64"/>
      <c r="I26" s="64"/>
      <c r="J26" s="64"/>
      <c r="K26" s="63"/>
      <c r="L26" s="23"/>
      <c r="M26" s="64"/>
      <c r="N26" s="64"/>
      <c r="O26" s="64"/>
      <c r="P26" s="63"/>
      <c r="Q26" s="23"/>
      <c r="R26" s="64"/>
      <c r="S26" s="64"/>
      <c r="T26" s="64"/>
      <c r="U26" s="63"/>
      <c r="V26" s="23"/>
      <c r="W26" s="64"/>
      <c r="X26" s="64"/>
      <c r="Y26" s="64"/>
      <c r="Z26" s="63"/>
      <c r="AA26" s="23"/>
      <c r="AB26" s="64"/>
      <c r="AC26" s="64"/>
      <c r="AD26" s="64"/>
      <c r="AE26" s="63"/>
      <c r="AF26" s="23"/>
      <c r="AG26" s="64"/>
      <c r="AH26" s="64"/>
      <c r="AI26" s="64"/>
      <c r="AJ26" s="63"/>
      <c r="AK26" s="23"/>
      <c r="AL26" s="64"/>
      <c r="AM26" s="64"/>
      <c r="AN26" s="64"/>
      <c r="AO26" s="63"/>
      <c r="AP26" s="23"/>
      <c r="AQ26" s="64"/>
      <c r="AR26" s="64"/>
      <c r="AS26" s="64"/>
      <c r="AT26" s="63"/>
      <c r="AU26" s="23"/>
      <c r="AV26" s="64"/>
      <c r="AW26" s="64"/>
      <c r="AX26" s="64"/>
      <c r="AY26" s="63"/>
      <c r="AZ26" s="23"/>
      <c r="BA26" s="64"/>
      <c r="BB26" s="64"/>
      <c r="BC26" s="64"/>
      <c r="BD26" s="63"/>
      <c r="BE26" s="23"/>
      <c r="BF26" s="64"/>
      <c r="BG26" s="64"/>
      <c r="BH26" s="64"/>
      <c r="BI26" s="63"/>
      <c r="BJ26" s="23"/>
      <c r="BK26" s="64"/>
      <c r="BL26" s="64"/>
      <c r="BM26" s="64"/>
      <c r="BN26" s="63"/>
      <c r="BO26" s="23"/>
      <c r="BP26" s="63"/>
      <c r="BQ26" s="63">
        <f>BQ25/BP25-1</f>
        <v>15</v>
      </c>
      <c r="BR26" s="63">
        <f>BR25/BQ25-1</f>
        <v>1.25</v>
      </c>
      <c r="BS26" s="63">
        <f>BS25/BR25-1</f>
        <v>0.80555555555555558</v>
      </c>
      <c r="BT26" s="23"/>
      <c r="BU26" s="63">
        <f>BU25/BS25-1</f>
        <v>0.43076923076923079</v>
      </c>
      <c r="BV26" s="63">
        <f>BV25/BU25-1</f>
        <v>0.26881720430107525</v>
      </c>
      <c r="BW26" s="63">
        <f>BW25/BV25-1</f>
        <v>0.33050847457627119</v>
      </c>
      <c r="BX26" s="63">
        <f>BX25/BW25-1</f>
        <v>0.26114649681528657</v>
      </c>
      <c r="BY26" s="23"/>
    </row>
    <row r="27" spans="1:202" ht="12.75" customHeight="1">
      <c r="A27" s="62" t="s">
        <v>8</v>
      </c>
      <c r="B27" s="23"/>
      <c r="C27" s="64"/>
      <c r="D27" s="64"/>
      <c r="E27" s="64"/>
      <c r="F27" s="64"/>
      <c r="G27" s="23"/>
      <c r="H27" s="64"/>
      <c r="I27" s="64"/>
      <c r="J27" s="64"/>
      <c r="K27" s="63"/>
      <c r="L27" s="23"/>
      <c r="M27" s="64"/>
      <c r="N27" s="64"/>
      <c r="O27" s="64"/>
      <c r="P27" s="63"/>
      <c r="Q27" s="23"/>
      <c r="R27" s="64"/>
      <c r="S27" s="64"/>
      <c r="T27" s="64"/>
      <c r="U27" s="63"/>
      <c r="V27" s="23"/>
      <c r="W27" s="64"/>
      <c r="X27" s="64"/>
      <c r="Y27" s="64"/>
      <c r="Z27" s="63"/>
      <c r="AA27" s="23"/>
      <c r="AB27" s="64"/>
      <c r="AC27" s="64"/>
      <c r="AD27" s="64"/>
      <c r="AE27" s="63"/>
      <c r="AF27" s="23"/>
      <c r="AG27" s="64"/>
      <c r="AH27" s="64"/>
      <c r="AI27" s="64"/>
      <c r="AJ27" s="63"/>
      <c r="AK27" s="23"/>
      <c r="AL27" s="64"/>
      <c r="AM27" s="64"/>
      <c r="AN27" s="64"/>
      <c r="AO27" s="63"/>
      <c r="AP27" s="23"/>
      <c r="AQ27" s="64"/>
      <c r="AR27" s="64"/>
      <c r="AS27" s="64"/>
      <c r="AT27" s="63"/>
      <c r="AU27" s="23"/>
      <c r="AV27" s="64"/>
      <c r="AW27" s="64"/>
      <c r="AX27" s="64"/>
      <c r="AY27" s="63"/>
      <c r="AZ27" s="23"/>
      <c r="BA27" s="64"/>
      <c r="BB27" s="64"/>
      <c r="BC27" s="64"/>
      <c r="BD27" s="63"/>
      <c r="BE27" s="23"/>
      <c r="BF27" s="64"/>
      <c r="BG27" s="64"/>
      <c r="BH27" s="64"/>
      <c r="BI27" s="63"/>
      <c r="BJ27" s="23"/>
      <c r="BK27" s="64"/>
      <c r="BL27" s="64"/>
      <c r="BM27" s="64"/>
      <c r="BN27" s="63"/>
      <c r="BO27" s="23"/>
      <c r="BP27" s="64"/>
      <c r="BQ27" s="64"/>
      <c r="BR27" s="64"/>
      <c r="BS27" s="63"/>
      <c r="BT27" s="23"/>
      <c r="BU27" s="64">
        <f t="shared" ref="BU27" si="9">BU25/BP25-1</f>
        <v>92</v>
      </c>
      <c r="BV27" s="64">
        <f t="shared" ref="BV27" si="10">BV25/BQ25-1</f>
        <v>6.375</v>
      </c>
      <c r="BW27" s="64">
        <f t="shared" ref="BW27" si="11">BW25/BR25-1</f>
        <v>3.3611111111111107</v>
      </c>
      <c r="BX27" s="63">
        <f>BX25/BS25-1</f>
        <v>2.046153846153846</v>
      </c>
      <c r="BY27" s="23">
        <f>BY25/BT25-1</f>
        <v>2.046153846153846</v>
      </c>
    </row>
    <row r="28" spans="1:202" ht="11.25" customHeight="1">
      <c r="A28" s="62" t="s">
        <v>469</v>
      </c>
      <c r="B28" s="23"/>
      <c r="C28" s="64"/>
      <c r="D28" s="64"/>
      <c r="E28" s="64"/>
      <c r="F28" s="64"/>
      <c r="G28" s="23"/>
      <c r="H28" s="64"/>
      <c r="I28" s="64"/>
      <c r="J28" s="64"/>
      <c r="K28" s="63"/>
      <c r="L28" s="23"/>
      <c r="M28" s="64"/>
      <c r="N28" s="64"/>
      <c r="O28" s="64"/>
      <c r="P28" s="63"/>
      <c r="Q28" s="23"/>
      <c r="R28" s="64"/>
      <c r="S28" s="64"/>
      <c r="T28" s="64"/>
      <c r="U28" s="63"/>
      <c r="V28" s="23"/>
      <c r="W28" s="64"/>
      <c r="X28" s="64"/>
      <c r="Y28" s="64"/>
      <c r="Z28" s="63"/>
      <c r="AA28" s="23"/>
      <c r="AB28" s="64"/>
      <c r="AC28" s="64"/>
      <c r="AD28" s="64"/>
      <c r="AE28" s="63"/>
      <c r="AF28" s="23"/>
      <c r="AG28" s="64"/>
      <c r="AH28" s="64"/>
      <c r="AI28" s="64"/>
      <c r="AJ28" s="63"/>
      <c r="AK28" s="23"/>
      <c r="AL28" s="64"/>
      <c r="AM28" s="64"/>
      <c r="AN28" s="64"/>
      <c r="AO28" s="63"/>
      <c r="AP28" s="23"/>
      <c r="AQ28" s="64"/>
      <c r="AR28" s="64"/>
      <c r="AS28" s="64"/>
      <c r="AT28" s="63"/>
      <c r="AU28" s="23"/>
      <c r="AV28" s="64"/>
      <c r="AW28" s="64"/>
      <c r="AX28" s="64"/>
      <c r="AY28" s="63"/>
      <c r="AZ28" s="23"/>
      <c r="BA28" s="64"/>
      <c r="BB28" s="64"/>
      <c r="BC28" s="64"/>
      <c r="BD28" s="63"/>
      <c r="BE28" s="23"/>
      <c r="BF28" s="64"/>
      <c r="BG28" s="64"/>
      <c r="BH28" s="64"/>
      <c r="BI28" s="63"/>
      <c r="BJ28" s="23"/>
      <c r="BK28" s="64"/>
      <c r="BL28" s="64"/>
      <c r="BM28" s="64"/>
      <c r="BN28" s="63"/>
      <c r="BO28" s="23"/>
      <c r="BP28" s="262"/>
      <c r="BQ28" s="262">
        <f>BQ25-BP25</f>
        <v>15</v>
      </c>
      <c r="BR28" s="262">
        <f>BR25-BQ25</f>
        <v>20</v>
      </c>
      <c r="BS28" s="262">
        <f>BS25-BR25</f>
        <v>29</v>
      </c>
      <c r="BT28" s="258"/>
      <c r="BU28" s="262">
        <f>BU25-BS25</f>
        <v>28</v>
      </c>
      <c r="BV28" s="262">
        <f>BV25-BU25</f>
        <v>25</v>
      </c>
      <c r="BW28" s="262">
        <f>BW25-BV25</f>
        <v>39</v>
      </c>
      <c r="BX28" s="262">
        <f>BX25-BW25</f>
        <v>41</v>
      </c>
      <c r="BY28" s="258">
        <f>BY25-BT25</f>
        <v>133</v>
      </c>
    </row>
    <row r="29" spans="1:202" ht="15" customHeight="1">
      <c r="A29" s="60" t="s">
        <v>449</v>
      </c>
      <c r="B29" s="132" t="s">
        <v>112</v>
      </c>
      <c r="C29" s="73" t="s">
        <v>112</v>
      </c>
      <c r="D29" s="73" t="s">
        <v>112</v>
      </c>
      <c r="E29" s="73" t="s">
        <v>112</v>
      </c>
      <c r="F29" s="73" t="s">
        <v>112</v>
      </c>
      <c r="G29" s="132" t="s">
        <v>112</v>
      </c>
      <c r="H29" s="73" t="s">
        <v>112</v>
      </c>
      <c r="I29" s="73" t="s">
        <v>112</v>
      </c>
      <c r="J29" s="73" t="s">
        <v>112</v>
      </c>
      <c r="K29" s="73" t="s">
        <v>112</v>
      </c>
      <c r="L29" s="132" t="s">
        <v>112</v>
      </c>
      <c r="M29" s="73" t="s">
        <v>112</v>
      </c>
      <c r="N29" s="73" t="s">
        <v>112</v>
      </c>
      <c r="O29" s="73" t="s">
        <v>112</v>
      </c>
      <c r="P29" s="73" t="s">
        <v>112</v>
      </c>
      <c r="Q29" s="132" t="s">
        <v>112</v>
      </c>
      <c r="R29" s="73" t="s">
        <v>112</v>
      </c>
      <c r="S29" s="73" t="s">
        <v>112</v>
      </c>
      <c r="T29" s="73" t="s">
        <v>112</v>
      </c>
      <c r="U29" s="73" t="s">
        <v>112</v>
      </c>
      <c r="V29" s="132" t="s">
        <v>112</v>
      </c>
      <c r="W29" s="73" t="s">
        <v>112</v>
      </c>
      <c r="X29" s="73" t="s">
        <v>112</v>
      </c>
      <c r="Y29" s="73" t="s">
        <v>112</v>
      </c>
      <c r="Z29" s="73" t="s">
        <v>112</v>
      </c>
      <c r="AA29" s="132" t="s">
        <v>112</v>
      </c>
      <c r="AB29" s="131" t="s">
        <v>112</v>
      </c>
      <c r="AC29" s="131" t="s">
        <v>112</v>
      </c>
      <c r="AD29" s="131" t="s">
        <v>112</v>
      </c>
      <c r="AE29" s="131" t="s">
        <v>112</v>
      </c>
      <c r="AF29" s="132" t="s">
        <v>112</v>
      </c>
      <c r="AG29" s="131" t="s">
        <v>112</v>
      </c>
      <c r="AH29" s="131" t="s">
        <v>112</v>
      </c>
      <c r="AI29" s="131" t="s">
        <v>112</v>
      </c>
      <c r="AJ29" s="131" t="s">
        <v>112</v>
      </c>
      <c r="AK29" s="132" t="s">
        <v>112</v>
      </c>
      <c r="AL29" s="131" t="s">
        <v>112</v>
      </c>
      <c r="AM29" s="131" t="s">
        <v>112</v>
      </c>
      <c r="AN29" s="131" t="s">
        <v>112</v>
      </c>
      <c r="AO29" s="131" t="s">
        <v>112</v>
      </c>
      <c r="AP29" s="132" t="s">
        <v>112</v>
      </c>
      <c r="AQ29" s="131" t="s">
        <v>112</v>
      </c>
      <c r="AR29" s="131" t="s">
        <v>112</v>
      </c>
      <c r="AS29" s="131" t="s">
        <v>112</v>
      </c>
      <c r="AT29" s="131" t="s">
        <v>112</v>
      </c>
      <c r="AU29" s="132" t="s">
        <v>112</v>
      </c>
      <c r="AV29" s="131" t="s">
        <v>112</v>
      </c>
      <c r="AW29" s="131" t="s">
        <v>112</v>
      </c>
      <c r="AX29" s="131" t="s">
        <v>112</v>
      </c>
      <c r="AY29" s="131" t="s">
        <v>112</v>
      </c>
      <c r="AZ29" s="132" t="s">
        <v>112</v>
      </c>
      <c r="BA29" s="131" t="s">
        <v>112</v>
      </c>
      <c r="BB29" s="131" t="s">
        <v>112</v>
      </c>
      <c r="BC29" s="131" t="s">
        <v>112</v>
      </c>
      <c r="BD29" s="131" t="s">
        <v>112</v>
      </c>
      <c r="BE29" s="132" t="s">
        <v>112</v>
      </c>
      <c r="BF29" s="131" t="s">
        <v>112</v>
      </c>
      <c r="BG29" s="131" t="s">
        <v>112</v>
      </c>
      <c r="BH29" s="131" t="s">
        <v>112</v>
      </c>
      <c r="BI29" s="131" t="s">
        <v>112</v>
      </c>
      <c r="BJ29" s="132" t="s">
        <v>112</v>
      </c>
      <c r="BK29" s="131" t="s">
        <v>112</v>
      </c>
      <c r="BL29" s="131" t="s">
        <v>112</v>
      </c>
      <c r="BM29" s="131" t="s">
        <v>112</v>
      </c>
      <c r="BN29" s="131" t="s">
        <v>112</v>
      </c>
      <c r="BO29" s="132" t="s">
        <v>112</v>
      </c>
      <c r="BP29" s="61">
        <v>1000</v>
      </c>
      <c r="BQ29" s="61">
        <v>994</v>
      </c>
      <c r="BR29" s="61">
        <v>977</v>
      </c>
      <c r="BS29" s="61">
        <f>BT29</f>
        <v>958</v>
      </c>
      <c r="BT29" s="35">
        <v>958</v>
      </c>
      <c r="BU29" s="61">
        <v>931</v>
      </c>
      <c r="BV29" s="61">
        <v>903</v>
      </c>
      <c r="BW29" s="61">
        <v>867</v>
      </c>
      <c r="BX29" s="61">
        <f>BY29</f>
        <v>834</v>
      </c>
      <c r="BY29" s="35">
        <v>834</v>
      </c>
    </row>
    <row r="30" spans="1:202" ht="13.5" customHeight="1">
      <c r="A30" s="62" t="s">
        <v>7</v>
      </c>
      <c r="B30" s="23"/>
      <c r="C30" s="64"/>
      <c r="D30" s="64"/>
      <c r="E30" s="64"/>
      <c r="F30" s="64"/>
      <c r="G30" s="23"/>
      <c r="H30" s="64"/>
      <c r="I30" s="64"/>
      <c r="J30" s="64"/>
      <c r="K30" s="63"/>
      <c r="L30" s="23"/>
      <c r="M30" s="64"/>
      <c r="N30" s="64"/>
      <c r="O30" s="64"/>
      <c r="P30" s="63"/>
      <c r="Q30" s="23"/>
      <c r="R30" s="64"/>
      <c r="S30" s="64"/>
      <c r="T30" s="64"/>
      <c r="U30" s="63"/>
      <c r="V30" s="23"/>
      <c r="W30" s="64"/>
      <c r="X30" s="64"/>
      <c r="Y30" s="64"/>
      <c r="Z30" s="63"/>
      <c r="AA30" s="23"/>
      <c r="AB30" s="64"/>
      <c r="AC30" s="64"/>
      <c r="AD30" s="64"/>
      <c r="AE30" s="63"/>
      <c r="AF30" s="23"/>
      <c r="AG30" s="64"/>
      <c r="AH30" s="64"/>
      <c r="AI30" s="64"/>
      <c r="AJ30" s="63"/>
      <c r="AK30" s="23"/>
      <c r="AL30" s="64"/>
      <c r="AM30" s="64"/>
      <c r="AN30" s="64"/>
      <c r="AO30" s="63"/>
      <c r="AP30" s="23"/>
      <c r="AQ30" s="64"/>
      <c r="AR30" s="64"/>
      <c r="AS30" s="64"/>
      <c r="AT30" s="63"/>
      <c r="AU30" s="23"/>
      <c r="AV30" s="64"/>
      <c r="AW30" s="64"/>
      <c r="AX30" s="64"/>
      <c r="AY30" s="63"/>
      <c r="AZ30" s="23"/>
      <c r="BA30" s="64"/>
      <c r="BB30" s="64"/>
      <c r="BC30" s="64"/>
      <c r="BD30" s="63"/>
      <c r="BE30" s="23"/>
      <c r="BF30" s="64"/>
      <c r="BG30" s="64"/>
      <c r="BH30" s="64"/>
      <c r="BI30" s="63"/>
      <c r="BJ30" s="23"/>
      <c r="BK30" s="64"/>
      <c r="BL30" s="64"/>
      <c r="BM30" s="64"/>
      <c r="BN30" s="63"/>
      <c r="BO30" s="23"/>
      <c r="BP30" s="63"/>
      <c r="BQ30" s="63">
        <f>BQ29/BP29-1</f>
        <v>-6.0000000000000053E-3</v>
      </c>
      <c r="BR30" s="63">
        <f>BR29/BQ29-1</f>
        <v>-1.7102615694164935E-2</v>
      </c>
      <c r="BS30" s="63">
        <f>BS29/BR29-1</f>
        <v>-1.9447287615148467E-2</v>
      </c>
      <c r="BT30" s="23"/>
      <c r="BU30" s="63">
        <f>BU29/BS29-1</f>
        <v>-2.8183716075156573E-2</v>
      </c>
      <c r="BV30" s="63">
        <f>BV29/BU29-1</f>
        <v>-3.007518796992481E-2</v>
      </c>
      <c r="BW30" s="63">
        <f>BW29/BV29-1</f>
        <v>-3.9867109634551534E-2</v>
      </c>
      <c r="BX30" s="63">
        <f>BX29/BW29-1</f>
        <v>-3.8062283737024249E-2</v>
      </c>
      <c r="BY30" s="23"/>
    </row>
    <row r="31" spans="1:202" ht="10.5" customHeight="1">
      <c r="A31" s="62" t="s">
        <v>8</v>
      </c>
      <c r="B31" s="23"/>
      <c r="C31" s="64"/>
      <c r="D31" s="64"/>
      <c r="E31" s="64"/>
      <c r="F31" s="64"/>
      <c r="G31" s="23"/>
      <c r="H31" s="64"/>
      <c r="I31" s="64"/>
      <c r="J31" s="64"/>
      <c r="K31" s="63"/>
      <c r="L31" s="23"/>
      <c r="M31" s="64"/>
      <c r="N31" s="64"/>
      <c r="O31" s="64"/>
      <c r="P31" s="63"/>
      <c r="Q31" s="23"/>
      <c r="R31" s="64"/>
      <c r="S31" s="64"/>
      <c r="T31" s="64"/>
      <c r="U31" s="63"/>
      <c r="V31" s="23"/>
      <c r="W31" s="64"/>
      <c r="X31" s="64"/>
      <c r="Y31" s="64"/>
      <c r="Z31" s="63"/>
      <c r="AA31" s="23"/>
      <c r="AB31" s="64"/>
      <c r="AC31" s="64"/>
      <c r="AD31" s="64"/>
      <c r="AE31" s="63"/>
      <c r="AF31" s="23"/>
      <c r="AG31" s="64"/>
      <c r="AH31" s="64"/>
      <c r="AI31" s="64"/>
      <c r="AJ31" s="63"/>
      <c r="AK31" s="23"/>
      <c r="AL31" s="64"/>
      <c r="AM31" s="64"/>
      <c r="AN31" s="64"/>
      <c r="AO31" s="63"/>
      <c r="AP31" s="23"/>
      <c r="AQ31" s="64"/>
      <c r="AR31" s="64"/>
      <c r="AS31" s="64"/>
      <c r="AT31" s="63"/>
      <c r="AU31" s="23"/>
      <c r="AV31" s="64"/>
      <c r="AW31" s="64"/>
      <c r="AX31" s="64"/>
      <c r="AY31" s="63"/>
      <c r="AZ31" s="23"/>
      <c r="BA31" s="64"/>
      <c r="BB31" s="64"/>
      <c r="BC31" s="64"/>
      <c r="BD31" s="63"/>
      <c r="BE31" s="23"/>
      <c r="BF31" s="64"/>
      <c r="BG31" s="64"/>
      <c r="BH31" s="64"/>
      <c r="BI31" s="63"/>
      <c r="BJ31" s="23"/>
      <c r="BK31" s="64"/>
      <c r="BL31" s="64"/>
      <c r="BM31" s="64"/>
      <c r="BN31" s="63"/>
      <c r="BO31" s="23"/>
      <c r="BP31" s="64"/>
      <c r="BQ31" s="64"/>
      <c r="BR31" s="64"/>
      <c r="BS31" s="63"/>
      <c r="BT31" s="23"/>
      <c r="BU31" s="64">
        <f t="shared" ref="BU31" si="12">BU29/BP29-1</f>
        <v>-6.899999999999995E-2</v>
      </c>
      <c r="BV31" s="64">
        <f t="shared" ref="BV31" si="13">BV29/BQ29-1</f>
        <v>-9.1549295774647876E-2</v>
      </c>
      <c r="BW31" s="64">
        <f t="shared" ref="BW31" si="14">BW29/BR29-1</f>
        <v>-0.11258955987717501</v>
      </c>
      <c r="BX31" s="63">
        <f>BX29/BS29-1</f>
        <v>-0.12943632567849683</v>
      </c>
      <c r="BY31" s="23">
        <f>BY29/BT29-1</f>
        <v>-0.12943632567849683</v>
      </c>
    </row>
    <row r="32" spans="1:202" ht="11.25" customHeight="1">
      <c r="A32" s="62" t="s">
        <v>469</v>
      </c>
      <c r="B32" s="23"/>
      <c r="C32" s="64"/>
      <c r="D32" s="64"/>
      <c r="E32" s="64"/>
      <c r="F32" s="64"/>
      <c r="G32" s="23"/>
      <c r="H32" s="64"/>
      <c r="I32" s="64"/>
      <c r="J32" s="64"/>
      <c r="K32" s="63"/>
      <c r="L32" s="23"/>
      <c r="M32" s="64"/>
      <c r="N32" s="64"/>
      <c r="O32" s="64"/>
      <c r="P32" s="63"/>
      <c r="Q32" s="23"/>
      <c r="R32" s="64"/>
      <c r="S32" s="64"/>
      <c r="T32" s="64"/>
      <c r="U32" s="63"/>
      <c r="V32" s="23"/>
      <c r="W32" s="64"/>
      <c r="X32" s="64"/>
      <c r="Y32" s="64"/>
      <c r="Z32" s="63"/>
      <c r="AA32" s="23"/>
      <c r="AB32" s="64"/>
      <c r="AC32" s="64"/>
      <c r="AD32" s="64"/>
      <c r="AE32" s="63"/>
      <c r="AF32" s="23"/>
      <c r="AG32" s="64"/>
      <c r="AH32" s="64"/>
      <c r="AI32" s="64"/>
      <c r="AJ32" s="63"/>
      <c r="AK32" s="23"/>
      <c r="AL32" s="64"/>
      <c r="AM32" s="64"/>
      <c r="AN32" s="64"/>
      <c r="AO32" s="63"/>
      <c r="AP32" s="23"/>
      <c r="AQ32" s="64"/>
      <c r="AR32" s="64"/>
      <c r="AS32" s="64"/>
      <c r="AT32" s="63"/>
      <c r="AU32" s="23"/>
      <c r="AV32" s="64"/>
      <c r="AW32" s="64"/>
      <c r="AX32" s="64"/>
      <c r="AY32" s="63"/>
      <c r="AZ32" s="23"/>
      <c r="BA32" s="64"/>
      <c r="BB32" s="64"/>
      <c r="BC32" s="64"/>
      <c r="BD32" s="63"/>
      <c r="BE32" s="23"/>
      <c r="BF32" s="64"/>
      <c r="BG32" s="64"/>
      <c r="BH32" s="64"/>
      <c r="BI32" s="63"/>
      <c r="BJ32" s="23"/>
      <c r="BK32" s="64"/>
      <c r="BL32" s="64"/>
      <c r="BM32" s="64"/>
      <c r="BN32" s="63"/>
      <c r="BO32" s="23"/>
      <c r="BP32" s="262"/>
      <c r="BQ32" s="262">
        <f>BQ29-BP29</f>
        <v>-6</v>
      </c>
      <c r="BR32" s="262">
        <f>BR29-BQ29</f>
        <v>-17</v>
      </c>
      <c r="BS32" s="262">
        <f>BS29-BR29</f>
        <v>-19</v>
      </c>
      <c r="BT32" s="258"/>
      <c r="BU32" s="262">
        <f>BU29-BS29</f>
        <v>-27</v>
      </c>
      <c r="BV32" s="262">
        <f>BV29-BU29</f>
        <v>-28</v>
      </c>
      <c r="BW32" s="262">
        <f>BW29-BV29</f>
        <v>-36</v>
      </c>
      <c r="BX32" s="262">
        <f>BX29-BW29</f>
        <v>-33</v>
      </c>
      <c r="BY32" s="258">
        <f>BY29-BT29</f>
        <v>-124</v>
      </c>
    </row>
    <row r="33" spans="1:202" s="41" customFormat="1" ht="5.25" customHeight="1">
      <c r="A33" s="295"/>
      <c r="B33" s="295"/>
      <c r="C33" s="283"/>
      <c r="D33" s="283"/>
      <c r="E33" s="283"/>
      <c r="F33" s="283"/>
      <c r="G33" s="283"/>
      <c r="H33" s="283"/>
      <c r="I33" s="283"/>
      <c r="J33" s="283"/>
      <c r="K33" s="283"/>
      <c r="L33" s="283"/>
      <c r="M33" s="283"/>
      <c r="N33" s="283"/>
      <c r="O33" s="283"/>
      <c r="P33" s="283"/>
      <c r="Q33" s="283"/>
      <c r="R33" s="283"/>
      <c r="S33" s="283"/>
      <c r="T33" s="283"/>
      <c r="U33" s="283"/>
      <c r="V33" s="283"/>
      <c r="W33" s="283"/>
      <c r="X33" s="283"/>
      <c r="Y33" s="283"/>
      <c r="Z33" s="283"/>
      <c r="AA33" s="283"/>
      <c r="AB33" s="283"/>
      <c r="AC33" s="283"/>
      <c r="AD33" s="283"/>
      <c r="AE33" s="283"/>
      <c r="AF33" s="283"/>
      <c r="AG33" s="283"/>
      <c r="AH33" s="283"/>
      <c r="AI33" s="283"/>
      <c r="AJ33" s="283"/>
      <c r="AK33" s="283"/>
      <c r="AL33" s="283"/>
      <c r="AM33" s="283"/>
      <c r="AN33" s="283"/>
      <c r="AO33" s="283"/>
      <c r="AP33" s="283"/>
      <c r="AQ33" s="283"/>
      <c r="AR33" s="283"/>
      <c r="AS33" s="283"/>
      <c r="AT33" s="283"/>
      <c r="AU33" s="283"/>
      <c r="AV33" s="283"/>
      <c r="AW33" s="283"/>
      <c r="AX33" s="283"/>
      <c r="AY33" s="283"/>
      <c r="AZ33" s="283"/>
      <c r="BA33" s="283"/>
      <c r="BB33" s="283"/>
      <c r="BC33" s="283"/>
      <c r="BD33" s="283"/>
      <c r="BE33" s="283"/>
      <c r="BF33" s="283"/>
      <c r="BG33" s="283"/>
      <c r="BH33" s="283"/>
      <c r="BI33" s="283"/>
      <c r="BJ33" s="283"/>
      <c r="BK33" s="283"/>
      <c r="BL33" s="283"/>
      <c r="BM33" s="283"/>
      <c r="BN33" s="283"/>
      <c r="BO33" s="283"/>
      <c r="BP33" s="283"/>
      <c r="BQ33" s="283"/>
      <c r="BR33" s="283"/>
      <c r="BS33" s="283"/>
      <c r="BT33" s="283"/>
      <c r="BU33" s="283"/>
      <c r="BV33" s="283"/>
      <c r="BW33" s="283"/>
      <c r="BX33" s="283"/>
      <c r="BY33" s="28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</row>
    <row r="34" spans="1:202" ht="15.6">
      <c r="A34" s="60" t="s">
        <v>450</v>
      </c>
      <c r="B34" s="132" t="s">
        <v>112</v>
      </c>
      <c r="C34" s="73" t="s">
        <v>112</v>
      </c>
      <c r="D34" s="73" t="s">
        <v>112</v>
      </c>
      <c r="E34" s="73" t="s">
        <v>112</v>
      </c>
      <c r="F34" s="73" t="s">
        <v>112</v>
      </c>
      <c r="G34" s="132" t="s">
        <v>112</v>
      </c>
      <c r="H34" s="73" t="s">
        <v>112</v>
      </c>
      <c r="I34" s="73" t="s">
        <v>112</v>
      </c>
      <c r="J34" s="73" t="s">
        <v>112</v>
      </c>
      <c r="K34" s="73" t="s">
        <v>112</v>
      </c>
      <c r="L34" s="132" t="s">
        <v>112</v>
      </c>
      <c r="M34" s="73" t="s">
        <v>112</v>
      </c>
      <c r="N34" s="73" t="s">
        <v>112</v>
      </c>
      <c r="O34" s="73" t="s">
        <v>112</v>
      </c>
      <c r="P34" s="73" t="s">
        <v>112</v>
      </c>
      <c r="Q34" s="132" t="s">
        <v>112</v>
      </c>
      <c r="R34" s="73" t="s">
        <v>112</v>
      </c>
      <c r="S34" s="73" t="s">
        <v>112</v>
      </c>
      <c r="T34" s="73" t="s">
        <v>112</v>
      </c>
      <c r="U34" s="73" t="s">
        <v>112</v>
      </c>
      <c r="V34" s="132" t="s">
        <v>112</v>
      </c>
      <c r="W34" s="73" t="s">
        <v>112</v>
      </c>
      <c r="X34" s="73" t="s">
        <v>112</v>
      </c>
      <c r="Y34" s="73" t="s">
        <v>112</v>
      </c>
      <c r="Z34" s="73" t="s">
        <v>112</v>
      </c>
      <c r="AA34" s="132" t="s">
        <v>112</v>
      </c>
      <c r="AB34" s="131" t="s">
        <v>112</v>
      </c>
      <c r="AC34" s="131" t="s">
        <v>112</v>
      </c>
      <c r="AD34" s="131" t="s">
        <v>112</v>
      </c>
      <c r="AE34" s="131" t="s">
        <v>112</v>
      </c>
      <c r="AF34" s="132" t="s">
        <v>112</v>
      </c>
      <c r="AG34" s="131" t="s">
        <v>112</v>
      </c>
      <c r="AH34" s="131" t="s">
        <v>112</v>
      </c>
      <c r="AI34" s="131" t="s">
        <v>112</v>
      </c>
      <c r="AJ34" s="131" t="s">
        <v>112</v>
      </c>
      <c r="AK34" s="132" t="s">
        <v>112</v>
      </c>
      <c r="AL34" s="61">
        <v>11</v>
      </c>
      <c r="AM34" s="61">
        <v>78</v>
      </c>
      <c r="AN34" s="61">
        <v>177</v>
      </c>
      <c r="AO34" s="61">
        <v>244</v>
      </c>
      <c r="AP34" s="35">
        <v>244</v>
      </c>
      <c r="AQ34" s="61">
        <v>290</v>
      </c>
      <c r="AR34" s="61">
        <v>323</v>
      </c>
      <c r="AS34" s="61">
        <v>347</v>
      </c>
      <c r="AT34" s="61">
        <v>377</v>
      </c>
      <c r="AU34" s="35">
        <v>377</v>
      </c>
      <c r="AV34" s="61">
        <v>414</v>
      </c>
      <c r="AW34" s="61">
        <v>444</v>
      </c>
      <c r="AX34" s="61">
        <v>484</v>
      </c>
      <c r="AY34" s="61">
        <v>532</v>
      </c>
      <c r="AZ34" s="35">
        <v>532</v>
      </c>
      <c r="BA34" s="61">
        <v>574</v>
      </c>
      <c r="BB34" s="61">
        <v>600</v>
      </c>
      <c r="BC34" s="61">
        <v>617</v>
      </c>
      <c r="BD34" s="61">
        <v>626</v>
      </c>
      <c r="BE34" s="35">
        <v>626</v>
      </c>
      <c r="BF34" s="61">
        <v>624</v>
      </c>
      <c r="BG34" s="61">
        <v>612</v>
      </c>
      <c r="BH34" s="61">
        <v>601</v>
      </c>
      <c r="BI34" s="61">
        <f>BJ34</f>
        <v>592</v>
      </c>
      <c r="BJ34" s="35">
        <v>592</v>
      </c>
      <c r="BK34" s="61">
        <v>584</v>
      </c>
      <c r="BL34" s="61">
        <v>580</v>
      </c>
      <c r="BM34" s="61">
        <v>570</v>
      </c>
      <c r="BN34" s="61">
        <f>BO34</f>
        <v>557</v>
      </c>
      <c r="BO34" s="35">
        <v>557</v>
      </c>
      <c r="BP34" s="61">
        <v>539</v>
      </c>
      <c r="BQ34" s="61">
        <v>520</v>
      </c>
      <c r="BR34" s="61">
        <f t="shared" ref="BR34:BY34" si="15">BR38+BR42</f>
        <v>510</v>
      </c>
      <c r="BS34" s="61">
        <f t="shared" si="15"/>
        <v>501</v>
      </c>
      <c r="BT34" s="35">
        <f t="shared" si="15"/>
        <v>501</v>
      </c>
      <c r="BU34" s="61">
        <f t="shared" si="15"/>
        <v>495</v>
      </c>
      <c r="BV34" s="61">
        <f t="shared" si="15"/>
        <v>490</v>
      </c>
      <c r="BW34" s="61">
        <f t="shared" si="15"/>
        <v>481</v>
      </c>
      <c r="BX34" s="61">
        <f t="shared" si="15"/>
        <v>472</v>
      </c>
      <c r="BY34" s="35">
        <f t="shared" si="15"/>
        <v>472</v>
      </c>
    </row>
    <row r="35" spans="1:202">
      <c r="A35" s="62" t="s">
        <v>7</v>
      </c>
      <c r="B35" s="23"/>
      <c r="C35" s="64"/>
      <c r="D35" s="64"/>
      <c r="E35" s="64"/>
      <c r="F35" s="64"/>
      <c r="G35" s="23"/>
      <c r="H35" s="64"/>
      <c r="I35" s="64"/>
      <c r="J35" s="64"/>
      <c r="K35" s="63"/>
      <c r="L35" s="23"/>
      <c r="M35" s="64"/>
      <c r="N35" s="64"/>
      <c r="O35" s="64"/>
      <c r="P35" s="63"/>
      <c r="Q35" s="23"/>
      <c r="R35" s="64"/>
      <c r="S35" s="64"/>
      <c r="T35" s="64"/>
      <c r="U35" s="63"/>
      <c r="V35" s="23"/>
      <c r="W35" s="64"/>
      <c r="X35" s="64"/>
      <c r="Y35" s="64"/>
      <c r="Z35" s="63"/>
      <c r="AA35" s="23"/>
      <c r="AB35" s="64"/>
      <c r="AC35" s="64"/>
      <c r="AD35" s="64"/>
      <c r="AE35" s="63"/>
      <c r="AF35" s="23"/>
      <c r="AG35" s="64"/>
      <c r="AH35" s="64"/>
      <c r="AI35" s="64"/>
      <c r="AJ35" s="63"/>
      <c r="AK35" s="23"/>
      <c r="AL35" s="64"/>
      <c r="AM35" s="63">
        <f>AM34/AL34-1</f>
        <v>6.0909090909090908</v>
      </c>
      <c r="AN35" s="63">
        <f>AN34/AM34-1</f>
        <v>1.2692307692307692</v>
      </c>
      <c r="AO35" s="63">
        <f>AO34/AN34-1</f>
        <v>0.37853107344632764</v>
      </c>
      <c r="AP35" s="23"/>
      <c r="AQ35" s="63">
        <f>AQ34/AO34-1</f>
        <v>0.18852459016393452</v>
      </c>
      <c r="AR35" s="63">
        <f>AR34/AQ34-1</f>
        <v>0.11379310344827576</v>
      </c>
      <c r="AS35" s="63">
        <f>AS34/AR34-1</f>
        <v>7.4303405572755388E-2</v>
      </c>
      <c r="AT35" s="63">
        <f>AT34/AS34-1</f>
        <v>8.6455331412103709E-2</v>
      </c>
      <c r="AU35" s="23"/>
      <c r="AV35" s="63">
        <f>AV34/AT34-1</f>
        <v>9.8143236074270668E-2</v>
      </c>
      <c r="AW35" s="63">
        <f>AW34/AV34-1</f>
        <v>7.2463768115942129E-2</v>
      </c>
      <c r="AX35" s="63">
        <f>AX34/AW34-1</f>
        <v>9.0090090090090058E-2</v>
      </c>
      <c r="AY35" s="63">
        <f>AY34/AX34-1</f>
        <v>9.9173553719008156E-2</v>
      </c>
      <c r="AZ35" s="23"/>
      <c r="BA35" s="63">
        <f>BA34/AY34-1</f>
        <v>7.8947368421052655E-2</v>
      </c>
      <c r="BB35" s="63">
        <f>BB34/BA34-1</f>
        <v>4.5296167247386832E-2</v>
      </c>
      <c r="BC35" s="63">
        <f>BC34/BB34-1</f>
        <v>2.8333333333333321E-2</v>
      </c>
      <c r="BD35" s="63">
        <f>BD34/BC34-1</f>
        <v>1.4586709886547755E-2</v>
      </c>
      <c r="BE35" s="23"/>
      <c r="BF35" s="63">
        <f>BF34/BD34-1</f>
        <v>-3.1948881789137795E-3</v>
      </c>
      <c r="BG35" s="63">
        <f>BG34/BF34-1</f>
        <v>-1.9230769230769273E-2</v>
      </c>
      <c r="BH35" s="63">
        <f>BH34/BG34-1</f>
        <v>-1.7973856209150374E-2</v>
      </c>
      <c r="BI35" s="63">
        <f>BI34/BH34-1</f>
        <v>-1.4975041597337757E-2</v>
      </c>
      <c r="BJ35" s="23"/>
      <c r="BK35" s="63">
        <f>BK34/BI34-1</f>
        <v>-1.3513513513513487E-2</v>
      </c>
      <c r="BL35" s="63">
        <f>BL34/BK34-1</f>
        <v>-6.8493150684931781E-3</v>
      </c>
      <c r="BM35" s="63">
        <f>BM34/BL34-1</f>
        <v>-1.7241379310344862E-2</v>
      </c>
      <c r="BN35" s="63">
        <f>BN34/BM34-1</f>
        <v>-2.2807017543859609E-2</v>
      </c>
      <c r="BO35" s="23"/>
      <c r="BP35" s="63">
        <f>BP34/BN34-1</f>
        <v>-3.2315978456014416E-2</v>
      </c>
      <c r="BQ35" s="63">
        <f>BQ34/BP34-1</f>
        <v>-3.5250463821892342E-2</v>
      </c>
      <c r="BR35" s="63">
        <f>BR34/BQ34-1</f>
        <v>-1.9230769230769273E-2</v>
      </c>
      <c r="BS35" s="63">
        <f>BS34/BR34-1</f>
        <v>-1.764705882352946E-2</v>
      </c>
      <c r="BT35" s="23"/>
      <c r="BU35" s="63">
        <f>BU34/BS34-1</f>
        <v>-1.19760479041916E-2</v>
      </c>
      <c r="BV35" s="63">
        <f>BV34/BU34-1</f>
        <v>-1.0101010101010055E-2</v>
      </c>
      <c r="BW35" s="63">
        <f>BW34/BV34-1</f>
        <v>-1.8367346938775508E-2</v>
      </c>
      <c r="BX35" s="63">
        <f>BX34/BW34-1</f>
        <v>-1.8711018711018657E-2</v>
      </c>
      <c r="BY35" s="23"/>
    </row>
    <row r="36" spans="1:202">
      <c r="A36" s="62" t="s">
        <v>8</v>
      </c>
      <c r="B36" s="23"/>
      <c r="C36" s="64"/>
      <c r="D36" s="64"/>
      <c r="E36" s="64"/>
      <c r="F36" s="64"/>
      <c r="G36" s="23"/>
      <c r="H36" s="64"/>
      <c r="I36" s="64"/>
      <c r="J36" s="64"/>
      <c r="K36" s="63"/>
      <c r="L36" s="23"/>
      <c r="M36" s="64"/>
      <c r="N36" s="64"/>
      <c r="O36" s="64"/>
      <c r="P36" s="63"/>
      <c r="Q36" s="23"/>
      <c r="R36" s="64"/>
      <c r="S36" s="64"/>
      <c r="T36" s="64"/>
      <c r="U36" s="63"/>
      <c r="V36" s="23"/>
      <c r="W36" s="64"/>
      <c r="X36" s="64"/>
      <c r="Y36" s="64"/>
      <c r="Z36" s="63"/>
      <c r="AA36" s="23"/>
      <c r="AB36" s="64"/>
      <c r="AC36" s="64"/>
      <c r="AD36" s="64"/>
      <c r="AE36" s="63"/>
      <c r="AF36" s="23"/>
      <c r="AG36" s="64"/>
      <c r="AH36" s="64"/>
      <c r="AI36" s="64"/>
      <c r="AJ36" s="63"/>
      <c r="AK36" s="23"/>
      <c r="AL36" s="64"/>
      <c r="AM36" s="64"/>
      <c r="AN36" s="64"/>
      <c r="AO36" s="63"/>
      <c r="AP36" s="23"/>
      <c r="AQ36" s="64">
        <f>AQ34/AL34-1</f>
        <v>25.363636363636363</v>
      </c>
      <c r="AR36" s="64">
        <f>AR34/AM34-1</f>
        <v>3.1410256410256414</v>
      </c>
      <c r="AS36" s="64">
        <f>AS34/AN34-1</f>
        <v>0.96045197740112997</v>
      </c>
      <c r="AT36" s="63"/>
      <c r="AU36" s="23">
        <f>AU34/AP34-1</f>
        <v>0.54508196721311486</v>
      </c>
      <c r="AV36" s="64">
        <f t="shared" ref="AV36:BC36" si="16">AV34/AQ34-1</f>
        <v>0.42758620689655169</v>
      </c>
      <c r="AW36" s="64">
        <f t="shared" si="16"/>
        <v>0.37461300309597534</v>
      </c>
      <c r="AX36" s="64">
        <f t="shared" si="16"/>
        <v>0.39481268011527382</v>
      </c>
      <c r="AY36" s="63">
        <f t="shared" si="16"/>
        <v>0.41114058355437666</v>
      </c>
      <c r="AZ36" s="23">
        <f>AZ34/AU34-1</f>
        <v>0.41114058355437666</v>
      </c>
      <c r="BA36" s="64">
        <f t="shared" si="16"/>
        <v>0.38647342995169076</v>
      </c>
      <c r="BB36" s="64">
        <f t="shared" si="16"/>
        <v>0.35135135135135132</v>
      </c>
      <c r="BC36" s="64">
        <f t="shared" si="16"/>
        <v>0.27479338842975198</v>
      </c>
      <c r="BD36" s="63">
        <f t="shared" ref="BD36:BW36" si="17">BD34/AY34-1</f>
        <v>0.17669172932330834</v>
      </c>
      <c r="BE36" s="23">
        <f t="shared" si="17"/>
        <v>0.17669172932330834</v>
      </c>
      <c r="BF36" s="64">
        <f t="shared" si="17"/>
        <v>8.710801393728218E-2</v>
      </c>
      <c r="BG36" s="64">
        <f t="shared" si="17"/>
        <v>2.0000000000000018E-2</v>
      </c>
      <c r="BH36" s="64">
        <f t="shared" si="17"/>
        <v>-2.5931928687196071E-2</v>
      </c>
      <c r="BI36" s="63">
        <f t="shared" si="17"/>
        <v>-5.4313099041533586E-2</v>
      </c>
      <c r="BJ36" s="23">
        <f t="shared" si="17"/>
        <v>-5.4313099041533586E-2</v>
      </c>
      <c r="BK36" s="64">
        <f t="shared" si="17"/>
        <v>-6.4102564102564097E-2</v>
      </c>
      <c r="BL36" s="64">
        <f t="shared" si="17"/>
        <v>-5.2287581699346442E-2</v>
      </c>
      <c r="BM36" s="64">
        <f t="shared" si="17"/>
        <v>-5.1580698835274497E-2</v>
      </c>
      <c r="BN36" s="63">
        <f t="shared" si="17"/>
        <v>-5.9121621621621601E-2</v>
      </c>
      <c r="BO36" s="23">
        <f t="shared" si="17"/>
        <v>-5.9121621621621601E-2</v>
      </c>
      <c r="BP36" s="64">
        <f t="shared" si="17"/>
        <v>-7.7054794520547976E-2</v>
      </c>
      <c r="BQ36" s="64">
        <f t="shared" si="17"/>
        <v>-0.10344827586206895</v>
      </c>
      <c r="BR36" s="64">
        <f t="shared" si="17"/>
        <v>-0.10526315789473684</v>
      </c>
      <c r="BS36" s="63">
        <f t="shared" si="17"/>
        <v>-0.10053859964093359</v>
      </c>
      <c r="BT36" s="23">
        <f t="shared" si="17"/>
        <v>-0.10053859964093359</v>
      </c>
      <c r="BU36" s="64">
        <f t="shared" si="17"/>
        <v>-8.1632653061224469E-2</v>
      </c>
      <c r="BV36" s="64">
        <f t="shared" si="17"/>
        <v>-5.7692307692307709E-2</v>
      </c>
      <c r="BW36" s="64">
        <f t="shared" si="17"/>
        <v>-5.6862745098039236E-2</v>
      </c>
      <c r="BX36" s="63">
        <f t="shared" ref="BX36" si="18">BX34/BS34-1</f>
        <v>-5.7884231536926123E-2</v>
      </c>
      <c r="BY36" s="23">
        <f t="shared" ref="BY36" si="19">BY34/BT34-1</f>
        <v>-5.7884231536926123E-2</v>
      </c>
    </row>
    <row r="37" spans="1:202">
      <c r="A37" s="62" t="s">
        <v>469</v>
      </c>
      <c r="B37" s="23"/>
      <c r="C37" s="64"/>
      <c r="D37" s="64"/>
      <c r="E37" s="64"/>
      <c r="F37" s="64"/>
      <c r="G37" s="23"/>
      <c r="H37" s="64"/>
      <c r="I37" s="64"/>
      <c r="J37" s="64"/>
      <c r="K37" s="63"/>
      <c r="L37" s="23"/>
      <c r="M37" s="64"/>
      <c r="N37" s="64"/>
      <c r="O37" s="64"/>
      <c r="P37" s="63"/>
      <c r="Q37" s="23"/>
      <c r="R37" s="64"/>
      <c r="S37" s="64"/>
      <c r="T37" s="64"/>
      <c r="U37" s="63"/>
      <c r="V37" s="23"/>
      <c r="W37" s="64"/>
      <c r="X37" s="64"/>
      <c r="Y37" s="64"/>
      <c r="Z37" s="63"/>
      <c r="AA37" s="23"/>
      <c r="AB37" s="64"/>
      <c r="AC37" s="64"/>
      <c r="AD37" s="64"/>
      <c r="AE37" s="63"/>
      <c r="AF37" s="23"/>
      <c r="AG37" s="64"/>
      <c r="AH37" s="64"/>
      <c r="AI37" s="64"/>
      <c r="AJ37" s="63"/>
      <c r="AK37" s="23"/>
      <c r="AL37" s="64"/>
      <c r="AM37" s="172">
        <f>AM34-AL34</f>
        <v>67</v>
      </c>
      <c r="AN37" s="172">
        <f>AN34-AM34</f>
        <v>99</v>
      </c>
      <c r="AO37" s="172">
        <f>AO34-AN34</f>
        <v>67</v>
      </c>
      <c r="AP37" s="173"/>
      <c r="AQ37" s="174">
        <f>AQ34-AO34</f>
        <v>46</v>
      </c>
      <c r="AR37" s="174">
        <f>AR34-AQ34</f>
        <v>33</v>
      </c>
      <c r="AS37" s="174">
        <f>AS34-AR34</f>
        <v>24</v>
      </c>
      <c r="AT37" s="174">
        <f>AT34-AS34</f>
        <v>30</v>
      </c>
      <c r="AU37" s="258">
        <f>AU34-AP34</f>
        <v>133</v>
      </c>
      <c r="AV37" s="262">
        <f>AV34-AT34</f>
        <v>37</v>
      </c>
      <c r="AW37" s="262">
        <f>AW34-AV34</f>
        <v>30</v>
      </c>
      <c r="AX37" s="262">
        <f>AX34-AW34</f>
        <v>40</v>
      </c>
      <c r="AY37" s="262">
        <f>AY34-AX34</f>
        <v>48</v>
      </c>
      <c r="AZ37" s="258">
        <f>AZ34-AU34</f>
        <v>155</v>
      </c>
      <c r="BA37" s="262">
        <f>BA34-AY34</f>
        <v>42</v>
      </c>
      <c r="BB37" s="262">
        <f>BB34-BA34</f>
        <v>26</v>
      </c>
      <c r="BC37" s="262">
        <f>BC34-BB34</f>
        <v>17</v>
      </c>
      <c r="BD37" s="262">
        <f>BD34-BC34</f>
        <v>9</v>
      </c>
      <c r="BE37" s="258">
        <f>BE34-AZ34</f>
        <v>94</v>
      </c>
      <c r="BF37" s="262">
        <f>BF34-BD34</f>
        <v>-2</v>
      </c>
      <c r="BG37" s="262">
        <f>BG34-BF34</f>
        <v>-12</v>
      </c>
      <c r="BH37" s="262">
        <f>BH34-BG34</f>
        <v>-11</v>
      </c>
      <c r="BI37" s="262">
        <f>BI34-BH34</f>
        <v>-9</v>
      </c>
      <c r="BJ37" s="258">
        <f>BJ34-BE34</f>
        <v>-34</v>
      </c>
      <c r="BK37" s="262">
        <f>BK34-BI34</f>
        <v>-8</v>
      </c>
      <c r="BL37" s="262">
        <f>BL34-BK34</f>
        <v>-4</v>
      </c>
      <c r="BM37" s="262">
        <f>BM34-BL34</f>
        <v>-10</v>
      </c>
      <c r="BN37" s="262">
        <f>BN34-BM34</f>
        <v>-13</v>
      </c>
      <c r="BO37" s="258">
        <f>BO34-BJ34</f>
        <v>-35</v>
      </c>
      <c r="BP37" s="262">
        <f>BP34-BN34</f>
        <v>-18</v>
      </c>
      <c r="BQ37" s="262">
        <f>BQ34-BP34</f>
        <v>-19</v>
      </c>
      <c r="BR37" s="262">
        <f>BR34-BQ34</f>
        <v>-10</v>
      </c>
      <c r="BS37" s="262">
        <f>BS34-BR34</f>
        <v>-9</v>
      </c>
      <c r="BT37" s="258">
        <f>BT34-BO34</f>
        <v>-56</v>
      </c>
      <c r="BU37" s="262">
        <f>BU34-BS34</f>
        <v>-6</v>
      </c>
      <c r="BV37" s="262">
        <f>BV34-BU34</f>
        <v>-5</v>
      </c>
      <c r="BW37" s="262">
        <f>BW34-BV34</f>
        <v>-9</v>
      </c>
      <c r="BX37" s="262">
        <f>BX34-BW34</f>
        <v>-9</v>
      </c>
      <c r="BY37" s="258">
        <f>BY34-BT34</f>
        <v>-29</v>
      </c>
    </row>
    <row r="38" spans="1:202" ht="15.6">
      <c r="A38" s="60" t="s">
        <v>451</v>
      </c>
      <c r="B38" s="132" t="s">
        <v>112</v>
      </c>
      <c r="C38" s="73" t="s">
        <v>112</v>
      </c>
      <c r="D38" s="73" t="s">
        <v>112</v>
      </c>
      <c r="E38" s="73" t="s">
        <v>112</v>
      </c>
      <c r="F38" s="73" t="s">
        <v>112</v>
      </c>
      <c r="G38" s="132" t="s">
        <v>112</v>
      </c>
      <c r="H38" s="73" t="s">
        <v>112</v>
      </c>
      <c r="I38" s="73" t="s">
        <v>112</v>
      </c>
      <c r="J38" s="73" t="s">
        <v>112</v>
      </c>
      <c r="K38" s="73" t="s">
        <v>112</v>
      </c>
      <c r="L38" s="132" t="s">
        <v>112</v>
      </c>
      <c r="M38" s="73" t="s">
        <v>112</v>
      </c>
      <c r="N38" s="73" t="s">
        <v>112</v>
      </c>
      <c r="O38" s="73" t="s">
        <v>112</v>
      </c>
      <c r="P38" s="73" t="s">
        <v>112</v>
      </c>
      <c r="Q38" s="132" t="s">
        <v>112</v>
      </c>
      <c r="R38" s="73" t="s">
        <v>112</v>
      </c>
      <c r="S38" s="73" t="s">
        <v>112</v>
      </c>
      <c r="T38" s="73" t="s">
        <v>112</v>
      </c>
      <c r="U38" s="73" t="s">
        <v>112</v>
      </c>
      <c r="V38" s="132" t="s">
        <v>112</v>
      </c>
      <c r="W38" s="73" t="s">
        <v>112</v>
      </c>
      <c r="X38" s="73" t="s">
        <v>112</v>
      </c>
      <c r="Y38" s="73" t="s">
        <v>112</v>
      </c>
      <c r="Z38" s="73" t="s">
        <v>112</v>
      </c>
      <c r="AA38" s="132" t="s">
        <v>112</v>
      </c>
      <c r="AB38" s="131" t="s">
        <v>112</v>
      </c>
      <c r="AC38" s="131" t="s">
        <v>112</v>
      </c>
      <c r="AD38" s="131" t="s">
        <v>112</v>
      </c>
      <c r="AE38" s="131" t="s">
        <v>112</v>
      </c>
      <c r="AF38" s="132" t="s">
        <v>112</v>
      </c>
      <c r="AG38" s="131" t="s">
        <v>112</v>
      </c>
      <c r="AH38" s="131" t="s">
        <v>112</v>
      </c>
      <c r="AI38" s="131" t="s">
        <v>112</v>
      </c>
      <c r="AJ38" s="131" t="s">
        <v>112</v>
      </c>
      <c r="AK38" s="132" t="s">
        <v>112</v>
      </c>
      <c r="AL38" s="131" t="s">
        <v>112</v>
      </c>
      <c r="AM38" s="131" t="s">
        <v>112</v>
      </c>
      <c r="AN38" s="131" t="s">
        <v>112</v>
      </c>
      <c r="AO38" s="131" t="s">
        <v>112</v>
      </c>
      <c r="AP38" s="132" t="s">
        <v>112</v>
      </c>
      <c r="AQ38" s="131" t="s">
        <v>112</v>
      </c>
      <c r="AR38" s="131" t="s">
        <v>112</v>
      </c>
      <c r="AS38" s="131" t="s">
        <v>112</v>
      </c>
      <c r="AT38" s="131" t="s">
        <v>112</v>
      </c>
      <c r="AU38" s="132" t="s">
        <v>112</v>
      </c>
      <c r="AV38" s="131" t="s">
        <v>112</v>
      </c>
      <c r="AW38" s="131" t="s">
        <v>112</v>
      </c>
      <c r="AX38" s="131" t="s">
        <v>112</v>
      </c>
      <c r="AY38" s="131" t="s">
        <v>112</v>
      </c>
      <c r="AZ38" s="132" t="s">
        <v>112</v>
      </c>
      <c r="BA38" s="131" t="s">
        <v>112</v>
      </c>
      <c r="BB38" s="131" t="s">
        <v>112</v>
      </c>
      <c r="BC38" s="131" t="s">
        <v>112</v>
      </c>
      <c r="BD38" s="131" t="s">
        <v>112</v>
      </c>
      <c r="BE38" s="132" t="s">
        <v>112</v>
      </c>
      <c r="BF38" s="131" t="s">
        <v>112</v>
      </c>
      <c r="BG38" s="131" t="s">
        <v>112</v>
      </c>
      <c r="BH38" s="131" t="s">
        <v>112</v>
      </c>
      <c r="BI38" s="131" t="s">
        <v>112</v>
      </c>
      <c r="BJ38" s="132" t="s">
        <v>112</v>
      </c>
      <c r="BK38" s="131" t="s">
        <v>112</v>
      </c>
      <c r="BL38" s="131" t="s">
        <v>112</v>
      </c>
      <c r="BM38" s="131" t="s">
        <v>112</v>
      </c>
      <c r="BN38" s="131" t="s">
        <v>112</v>
      </c>
      <c r="BO38" s="35"/>
      <c r="BP38" s="336">
        <v>0</v>
      </c>
      <c r="BQ38" s="336">
        <v>0</v>
      </c>
      <c r="BR38" s="61">
        <v>8</v>
      </c>
      <c r="BS38" s="61">
        <f>BT38</f>
        <v>19</v>
      </c>
      <c r="BT38" s="35">
        <v>19</v>
      </c>
      <c r="BU38" s="61">
        <v>31</v>
      </c>
      <c r="BV38" s="61">
        <v>42</v>
      </c>
      <c r="BW38" s="61">
        <v>55</v>
      </c>
      <c r="BX38" s="61">
        <f>BY38</f>
        <v>69</v>
      </c>
      <c r="BY38" s="35">
        <v>69</v>
      </c>
    </row>
    <row r="39" spans="1:202">
      <c r="A39" s="62" t="s">
        <v>7</v>
      </c>
      <c r="B39" s="23"/>
      <c r="C39" s="64"/>
      <c r="D39" s="64"/>
      <c r="E39" s="64"/>
      <c r="F39" s="64"/>
      <c r="G39" s="23"/>
      <c r="H39" s="64"/>
      <c r="I39" s="64"/>
      <c r="J39" s="64"/>
      <c r="K39" s="63"/>
      <c r="L39" s="23"/>
      <c r="M39" s="64"/>
      <c r="N39" s="64"/>
      <c r="O39" s="64"/>
      <c r="P39" s="63"/>
      <c r="Q39" s="23"/>
      <c r="R39" s="64"/>
      <c r="S39" s="64"/>
      <c r="T39" s="64"/>
      <c r="U39" s="63"/>
      <c r="V39" s="23"/>
      <c r="W39" s="64"/>
      <c r="X39" s="64"/>
      <c r="Y39" s="64"/>
      <c r="Z39" s="63"/>
      <c r="AA39" s="23"/>
      <c r="AB39" s="64"/>
      <c r="AC39" s="64"/>
      <c r="AD39" s="64"/>
      <c r="AE39" s="63"/>
      <c r="AF39" s="23"/>
      <c r="AG39" s="64"/>
      <c r="AH39" s="64"/>
      <c r="AI39" s="64"/>
      <c r="AJ39" s="63"/>
      <c r="AK39" s="23"/>
      <c r="AL39" s="176"/>
      <c r="AM39" s="176"/>
      <c r="AN39" s="176"/>
      <c r="AO39" s="176"/>
      <c r="AP39" s="177"/>
      <c r="AQ39" s="176"/>
      <c r="AR39" s="176"/>
      <c r="AS39" s="176"/>
      <c r="AT39" s="176"/>
      <c r="AU39" s="263"/>
      <c r="AV39" s="264"/>
      <c r="AW39" s="264"/>
      <c r="AX39" s="264"/>
      <c r="AY39" s="264"/>
      <c r="AZ39" s="263"/>
      <c r="BA39" s="264"/>
      <c r="BB39" s="264"/>
      <c r="BC39" s="264"/>
      <c r="BD39" s="264"/>
      <c r="BE39" s="263"/>
      <c r="BF39" s="264"/>
      <c r="BG39" s="264"/>
      <c r="BH39" s="264"/>
      <c r="BI39" s="264"/>
      <c r="BJ39" s="263"/>
      <c r="BK39" s="264"/>
      <c r="BL39" s="264"/>
      <c r="BM39" s="264"/>
      <c r="BN39" s="264"/>
      <c r="BO39" s="263"/>
      <c r="BP39" s="63"/>
      <c r="BQ39" s="63"/>
      <c r="BR39" s="63"/>
      <c r="BS39" s="63">
        <f>BS38/BR38-1</f>
        <v>1.375</v>
      </c>
      <c r="BT39" s="23"/>
      <c r="BU39" s="63">
        <f>BU38/BS38-1</f>
        <v>0.63157894736842102</v>
      </c>
      <c r="BV39" s="63">
        <f>BV38/BU38-1</f>
        <v>0.35483870967741926</v>
      </c>
      <c r="BW39" s="63">
        <f>BW38/BV38-1</f>
        <v>0.30952380952380953</v>
      </c>
      <c r="BX39" s="63">
        <f>BX38/BW38-1</f>
        <v>0.25454545454545463</v>
      </c>
      <c r="BY39" s="23"/>
    </row>
    <row r="40" spans="1:202">
      <c r="A40" s="62" t="s">
        <v>8</v>
      </c>
      <c r="B40" s="23"/>
      <c r="C40" s="64"/>
      <c r="D40" s="64"/>
      <c r="E40" s="64"/>
      <c r="F40" s="64"/>
      <c r="G40" s="23"/>
      <c r="H40" s="64"/>
      <c r="I40" s="64"/>
      <c r="J40" s="64"/>
      <c r="K40" s="63"/>
      <c r="L40" s="23"/>
      <c r="M40" s="64"/>
      <c r="N40" s="64"/>
      <c r="O40" s="64"/>
      <c r="P40" s="63"/>
      <c r="Q40" s="23"/>
      <c r="R40" s="64"/>
      <c r="S40" s="64"/>
      <c r="T40" s="64"/>
      <c r="U40" s="63"/>
      <c r="V40" s="23"/>
      <c r="W40" s="64"/>
      <c r="X40" s="64"/>
      <c r="Y40" s="64"/>
      <c r="Z40" s="63"/>
      <c r="AA40" s="23"/>
      <c r="AB40" s="64"/>
      <c r="AC40" s="64"/>
      <c r="AD40" s="64"/>
      <c r="AE40" s="63"/>
      <c r="AF40" s="23"/>
      <c r="AG40" s="64"/>
      <c r="AH40" s="64"/>
      <c r="AI40" s="64"/>
      <c r="AJ40" s="63"/>
      <c r="AK40" s="23"/>
      <c r="AL40" s="176"/>
      <c r="AM40" s="176"/>
      <c r="AN40" s="176"/>
      <c r="AO40" s="176"/>
      <c r="AP40" s="177"/>
      <c r="AQ40" s="176"/>
      <c r="AR40" s="176"/>
      <c r="AS40" s="176"/>
      <c r="AT40" s="176"/>
      <c r="AU40" s="263"/>
      <c r="AV40" s="264"/>
      <c r="AW40" s="264"/>
      <c r="AX40" s="264"/>
      <c r="AY40" s="264"/>
      <c r="AZ40" s="263"/>
      <c r="BA40" s="264"/>
      <c r="BB40" s="264"/>
      <c r="BC40" s="264"/>
      <c r="BD40" s="264"/>
      <c r="BE40" s="263"/>
      <c r="BF40" s="264"/>
      <c r="BG40" s="264"/>
      <c r="BH40" s="264"/>
      <c r="BI40" s="264"/>
      <c r="BJ40" s="263"/>
      <c r="BK40" s="264"/>
      <c r="BL40" s="264"/>
      <c r="BM40" s="264"/>
      <c r="BN40" s="264"/>
      <c r="BO40" s="263"/>
      <c r="BP40" s="64"/>
      <c r="BQ40" s="64"/>
      <c r="BR40" s="64"/>
      <c r="BS40" s="63"/>
      <c r="BT40" s="23"/>
      <c r="BU40" s="64"/>
      <c r="BV40" s="64"/>
      <c r="BW40" s="64">
        <f t="shared" ref="BW40" si="20">BW38/BR38-1</f>
        <v>5.875</v>
      </c>
      <c r="BX40" s="63">
        <f>BX38/BS38-1</f>
        <v>2.6315789473684212</v>
      </c>
      <c r="BY40" s="23">
        <f>BY38/BT38-1</f>
        <v>2.6315789473684212</v>
      </c>
    </row>
    <row r="41" spans="1:202">
      <c r="A41" s="62" t="s">
        <v>469</v>
      </c>
      <c r="B41" s="23"/>
      <c r="C41" s="64"/>
      <c r="D41" s="64"/>
      <c r="E41" s="64"/>
      <c r="F41" s="64"/>
      <c r="G41" s="23"/>
      <c r="H41" s="64"/>
      <c r="I41" s="64"/>
      <c r="J41" s="64"/>
      <c r="K41" s="63"/>
      <c r="L41" s="23"/>
      <c r="M41" s="64"/>
      <c r="N41" s="64"/>
      <c r="O41" s="64"/>
      <c r="P41" s="63"/>
      <c r="Q41" s="23"/>
      <c r="R41" s="64"/>
      <c r="S41" s="64"/>
      <c r="T41" s="64"/>
      <c r="U41" s="63"/>
      <c r="V41" s="23"/>
      <c r="W41" s="64"/>
      <c r="X41" s="64"/>
      <c r="Y41" s="64"/>
      <c r="Z41" s="63"/>
      <c r="AA41" s="23"/>
      <c r="AB41" s="64"/>
      <c r="AC41" s="64"/>
      <c r="AD41" s="64"/>
      <c r="AE41" s="63"/>
      <c r="AF41" s="23"/>
      <c r="AG41" s="64"/>
      <c r="AH41" s="64"/>
      <c r="AI41" s="64"/>
      <c r="AJ41" s="63"/>
      <c r="AK41" s="23"/>
      <c r="AL41" s="176"/>
      <c r="AM41" s="176"/>
      <c r="AN41" s="176"/>
      <c r="AO41" s="176"/>
      <c r="AP41" s="177"/>
      <c r="AQ41" s="176"/>
      <c r="AR41" s="176"/>
      <c r="AS41" s="176"/>
      <c r="AT41" s="176"/>
      <c r="AU41" s="263"/>
      <c r="AV41" s="264"/>
      <c r="AW41" s="264"/>
      <c r="AX41" s="264"/>
      <c r="AY41" s="264"/>
      <c r="AZ41" s="263"/>
      <c r="BA41" s="264"/>
      <c r="BB41" s="264"/>
      <c r="BC41" s="264"/>
      <c r="BD41" s="264"/>
      <c r="BE41" s="263"/>
      <c r="BF41" s="264"/>
      <c r="BG41" s="264"/>
      <c r="BH41" s="264"/>
      <c r="BI41" s="264"/>
      <c r="BJ41" s="263"/>
      <c r="BK41" s="264"/>
      <c r="BL41" s="264"/>
      <c r="BM41" s="264"/>
      <c r="BN41" s="264"/>
      <c r="BO41" s="263"/>
      <c r="BP41" s="336">
        <v>0</v>
      </c>
      <c r="BQ41" s="336">
        <v>0</v>
      </c>
      <c r="BR41" s="262">
        <f>BR38-BQ38</f>
        <v>8</v>
      </c>
      <c r="BS41" s="262">
        <f>BS38-BR38</f>
        <v>11</v>
      </c>
      <c r="BT41" s="258">
        <f>BS41+BR41</f>
        <v>19</v>
      </c>
      <c r="BU41" s="262">
        <f>BU38-BS38</f>
        <v>12</v>
      </c>
      <c r="BV41" s="262">
        <f>BV38-BU38</f>
        <v>11</v>
      </c>
      <c r="BW41" s="262">
        <f>BW38-BV38</f>
        <v>13</v>
      </c>
      <c r="BX41" s="262">
        <f>BX38-BW38</f>
        <v>14</v>
      </c>
      <c r="BY41" s="258">
        <f>BY38-BT38</f>
        <v>50</v>
      </c>
    </row>
    <row r="42" spans="1:202" ht="15.6">
      <c r="A42" s="60" t="s">
        <v>446</v>
      </c>
      <c r="B42" s="132" t="s">
        <v>112</v>
      </c>
      <c r="C42" s="73" t="s">
        <v>112</v>
      </c>
      <c r="D42" s="73" t="s">
        <v>112</v>
      </c>
      <c r="E42" s="73" t="s">
        <v>112</v>
      </c>
      <c r="F42" s="73" t="s">
        <v>112</v>
      </c>
      <c r="G42" s="132" t="s">
        <v>112</v>
      </c>
      <c r="H42" s="73" t="s">
        <v>112</v>
      </c>
      <c r="I42" s="73" t="s">
        <v>112</v>
      </c>
      <c r="J42" s="73" t="s">
        <v>112</v>
      </c>
      <c r="K42" s="73" t="s">
        <v>112</v>
      </c>
      <c r="L42" s="132" t="s">
        <v>112</v>
      </c>
      <c r="M42" s="73" t="s">
        <v>112</v>
      </c>
      <c r="N42" s="73" t="s">
        <v>112</v>
      </c>
      <c r="O42" s="73" t="s">
        <v>112</v>
      </c>
      <c r="P42" s="73" t="s">
        <v>112</v>
      </c>
      <c r="Q42" s="132" t="s">
        <v>112</v>
      </c>
      <c r="R42" s="73" t="s">
        <v>112</v>
      </c>
      <c r="S42" s="73" t="s">
        <v>112</v>
      </c>
      <c r="T42" s="73" t="s">
        <v>112</v>
      </c>
      <c r="U42" s="73" t="s">
        <v>112</v>
      </c>
      <c r="V42" s="132" t="s">
        <v>112</v>
      </c>
      <c r="W42" s="73" t="s">
        <v>112</v>
      </c>
      <c r="X42" s="73" t="s">
        <v>112</v>
      </c>
      <c r="Y42" s="73" t="s">
        <v>112</v>
      </c>
      <c r="Z42" s="73" t="s">
        <v>112</v>
      </c>
      <c r="AA42" s="132" t="s">
        <v>112</v>
      </c>
      <c r="AB42" s="131" t="s">
        <v>112</v>
      </c>
      <c r="AC42" s="131" t="s">
        <v>112</v>
      </c>
      <c r="AD42" s="131" t="s">
        <v>112</v>
      </c>
      <c r="AE42" s="131" t="s">
        <v>112</v>
      </c>
      <c r="AF42" s="132" t="s">
        <v>112</v>
      </c>
      <c r="AG42" s="131" t="s">
        <v>112</v>
      </c>
      <c r="AH42" s="131" t="s">
        <v>112</v>
      </c>
      <c r="AI42" s="131" t="s">
        <v>112</v>
      </c>
      <c r="AJ42" s="131" t="s">
        <v>112</v>
      </c>
      <c r="AK42" s="132" t="s">
        <v>112</v>
      </c>
      <c r="AL42" s="131" t="s">
        <v>112</v>
      </c>
      <c r="AM42" s="131" t="s">
        <v>112</v>
      </c>
      <c r="AN42" s="131" t="s">
        <v>112</v>
      </c>
      <c r="AO42" s="131" t="s">
        <v>112</v>
      </c>
      <c r="AP42" s="132" t="s">
        <v>112</v>
      </c>
      <c r="AQ42" s="131" t="s">
        <v>112</v>
      </c>
      <c r="AR42" s="131" t="s">
        <v>112</v>
      </c>
      <c r="AS42" s="131" t="s">
        <v>112</v>
      </c>
      <c r="AT42" s="131" t="s">
        <v>112</v>
      </c>
      <c r="AU42" s="132" t="s">
        <v>112</v>
      </c>
      <c r="AV42" s="131" t="s">
        <v>112</v>
      </c>
      <c r="AW42" s="131" t="s">
        <v>112</v>
      </c>
      <c r="AX42" s="131" t="s">
        <v>112</v>
      </c>
      <c r="AY42" s="131" t="s">
        <v>112</v>
      </c>
      <c r="AZ42" s="132" t="s">
        <v>112</v>
      </c>
      <c r="BA42" s="131" t="s">
        <v>112</v>
      </c>
      <c r="BB42" s="131" t="s">
        <v>112</v>
      </c>
      <c r="BC42" s="131" t="s">
        <v>112</v>
      </c>
      <c r="BD42" s="131" t="s">
        <v>112</v>
      </c>
      <c r="BE42" s="132" t="s">
        <v>112</v>
      </c>
      <c r="BF42" s="131" t="s">
        <v>112</v>
      </c>
      <c r="BG42" s="131" t="s">
        <v>112</v>
      </c>
      <c r="BH42" s="131" t="s">
        <v>112</v>
      </c>
      <c r="BI42" s="131" t="s">
        <v>112</v>
      </c>
      <c r="BJ42" s="132" t="s">
        <v>112</v>
      </c>
      <c r="BK42" s="131" t="s">
        <v>112</v>
      </c>
      <c r="BL42" s="131" t="s">
        <v>112</v>
      </c>
      <c r="BM42" s="131" t="s">
        <v>112</v>
      </c>
      <c r="BN42" s="131" t="s">
        <v>112</v>
      </c>
      <c r="BO42" s="132" t="s">
        <v>112</v>
      </c>
      <c r="BP42" s="34">
        <v>539</v>
      </c>
      <c r="BQ42" s="34">
        <v>520</v>
      </c>
      <c r="BR42" s="61">
        <v>502</v>
      </c>
      <c r="BS42" s="61">
        <f>BT42</f>
        <v>482</v>
      </c>
      <c r="BT42" s="35">
        <v>482</v>
      </c>
      <c r="BU42" s="61">
        <v>464</v>
      </c>
      <c r="BV42" s="61">
        <v>448</v>
      </c>
      <c r="BW42" s="61">
        <v>426</v>
      </c>
      <c r="BX42" s="61">
        <f>BY42</f>
        <v>403</v>
      </c>
      <c r="BY42" s="35">
        <v>403</v>
      </c>
    </row>
    <row r="43" spans="1:202">
      <c r="A43" s="62" t="s">
        <v>7</v>
      </c>
      <c r="B43" s="23"/>
      <c r="C43" s="64"/>
      <c r="D43" s="64"/>
      <c r="E43" s="64"/>
      <c r="F43" s="64"/>
      <c r="G43" s="23"/>
      <c r="H43" s="64"/>
      <c r="I43" s="64"/>
      <c r="J43" s="64"/>
      <c r="K43" s="63"/>
      <c r="L43" s="23"/>
      <c r="M43" s="64"/>
      <c r="N43" s="64"/>
      <c r="O43" s="64"/>
      <c r="P43" s="63"/>
      <c r="Q43" s="23"/>
      <c r="R43" s="64"/>
      <c r="S43" s="64"/>
      <c r="T43" s="64"/>
      <c r="U43" s="63"/>
      <c r="V43" s="23"/>
      <c r="W43" s="64"/>
      <c r="X43" s="64"/>
      <c r="Y43" s="64"/>
      <c r="Z43" s="63"/>
      <c r="AA43" s="23"/>
      <c r="AB43" s="64"/>
      <c r="AC43" s="64"/>
      <c r="AD43" s="64"/>
      <c r="AE43" s="63"/>
      <c r="AF43" s="23"/>
      <c r="AG43" s="64"/>
      <c r="AH43" s="64"/>
      <c r="AI43" s="64"/>
      <c r="AJ43" s="63"/>
      <c r="AK43" s="23"/>
      <c r="AL43" s="176"/>
      <c r="AM43" s="176"/>
      <c r="AN43" s="176"/>
      <c r="AO43" s="176"/>
      <c r="AP43" s="177"/>
      <c r="AQ43" s="176"/>
      <c r="AR43" s="176"/>
      <c r="AS43" s="176"/>
      <c r="AT43" s="176"/>
      <c r="AU43" s="263"/>
      <c r="AV43" s="264"/>
      <c r="AW43" s="264"/>
      <c r="AX43" s="264"/>
      <c r="AY43" s="264"/>
      <c r="AZ43" s="263"/>
      <c r="BA43" s="264"/>
      <c r="BB43" s="264"/>
      <c r="BC43" s="264"/>
      <c r="BD43" s="264"/>
      <c r="BE43" s="263"/>
      <c r="BF43" s="264"/>
      <c r="BG43" s="264"/>
      <c r="BH43" s="264"/>
      <c r="BI43" s="264"/>
      <c r="BJ43" s="263"/>
      <c r="BK43" s="264"/>
      <c r="BL43" s="264"/>
      <c r="BM43" s="264"/>
      <c r="BN43" s="264"/>
      <c r="BO43" s="263"/>
      <c r="BP43" s="63"/>
      <c r="BQ43" s="63">
        <f>BQ42/BP42-1</f>
        <v>-3.5250463821892342E-2</v>
      </c>
      <c r="BR43" s="63">
        <f>BR42/BQ42-1</f>
        <v>-3.4615384615384603E-2</v>
      </c>
      <c r="BS43" s="63">
        <f>BS42/BR42-1</f>
        <v>-3.9840637450199168E-2</v>
      </c>
      <c r="BT43" s="23"/>
      <c r="BU43" s="63">
        <f>BU42/BS42-1</f>
        <v>-3.7344398340248941E-2</v>
      </c>
      <c r="BV43" s="63">
        <f>BV42/BU42-1</f>
        <v>-3.4482758620689613E-2</v>
      </c>
      <c r="BW43" s="63">
        <f>BW42/BV42-1</f>
        <v>-4.9107142857142905E-2</v>
      </c>
      <c r="BX43" s="63">
        <f>BX42/BW42-1</f>
        <v>-5.39906103286385E-2</v>
      </c>
      <c r="BY43" s="23"/>
    </row>
    <row r="44" spans="1:202">
      <c r="A44" s="62" t="s">
        <v>8</v>
      </c>
      <c r="B44" s="23"/>
      <c r="C44" s="64"/>
      <c r="D44" s="64"/>
      <c r="E44" s="64"/>
      <c r="F44" s="64"/>
      <c r="G44" s="23"/>
      <c r="H44" s="64"/>
      <c r="I44" s="64"/>
      <c r="J44" s="64"/>
      <c r="K44" s="63"/>
      <c r="L44" s="23"/>
      <c r="M44" s="64"/>
      <c r="N44" s="64"/>
      <c r="O44" s="64"/>
      <c r="P44" s="63"/>
      <c r="Q44" s="23"/>
      <c r="R44" s="64"/>
      <c r="S44" s="64"/>
      <c r="T44" s="64"/>
      <c r="U44" s="63"/>
      <c r="V44" s="23"/>
      <c r="W44" s="64"/>
      <c r="X44" s="64"/>
      <c r="Y44" s="64"/>
      <c r="Z44" s="63"/>
      <c r="AA44" s="23"/>
      <c r="AB44" s="64"/>
      <c r="AC44" s="64"/>
      <c r="AD44" s="64"/>
      <c r="AE44" s="63"/>
      <c r="AF44" s="23"/>
      <c r="AG44" s="64"/>
      <c r="AH44" s="64"/>
      <c r="AI44" s="64"/>
      <c r="AJ44" s="63"/>
      <c r="AK44" s="23"/>
      <c r="AL44" s="176"/>
      <c r="AM44" s="176"/>
      <c r="AN44" s="176"/>
      <c r="AO44" s="176"/>
      <c r="AP44" s="177"/>
      <c r="AQ44" s="176"/>
      <c r="AR44" s="176"/>
      <c r="AS44" s="176"/>
      <c r="AT44" s="176"/>
      <c r="AU44" s="263"/>
      <c r="AV44" s="264"/>
      <c r="AW44" s="264"/>
      <c r="AX44" s="264"/>
      <c r="AY44" s="264"/>
      <c r="AZ44" s="263"/>
      <c r="BA44" s="264"/>
      <c r="BB44" s="264"/>
      <c r="BC44" s="264"/>
      <c r="BD44" s="264"/>
      <c r="BE44" s="263"/>
      <c r="BF44" s="264"/>
      <c r="BG44" s="264"/>
      <c r="BH44" s="264"/>
      <c r="BI44" s="264"/>
      <c r="BJ44" s="263"/>
      <c r="BK44" s="264"/>
      <c r="BL44" s="264"/>
      <c r="BM44" s="264"/>
      <c r="BN44" s="264"/>
      <c r="BO44" s="263"/>
      <c r="BP44" s="64"/>
      <c r="BQ44" s="64"/>
      <c r="BR44" s="64"/>
      <c r="BS44" s="63"/>
      <c r="BT44" s="23"/>
      <c r="BU44" s="64">
        <f t="shared" ref="BU44" si="21">BU42/BP42-1</f>
        <v>-0.13914656771799627</v>
      </c>
      <c r="BV44" s="64">
        <f t="shared" ref="BV44" si="22">BV42/BQ42-1</f>
        <v>-0.13846153846153841</v>
      </c>
      <c r="BW44" s="64">
        <f t="shared" ref="BW44" si="23">BW42/BR42-1</f>
        <v>-0.15139442231075695</v>
      </c>
      <c r="BX44" s="63">
        <f t="shared" ref="BX44" si="24">BX42/BS42-1</f>
        <v>-0.16390041493775931</v>
      </c>
      <c r="BY44" s="23">
        <f t="shared" ref="BY44" si="25">BY42/BT42-1</f>
        <v>-0.16390041493775931</v>
      </c>
    </row>
    <row r="45" spans="1:202">
      <c r="A45" s="62" t="s">
        <v>469</v>
      </c>
      <c r="B45" s="23"/>
      <c r="C45" s="64"/>
      <c r="D45" s="64"/>
      <c r="E45" s="64"/>
      <c r="F45" s="64"/>
      <c r="G45" s="23"/>
      <c r="H45" s="64"/>
      <c r="I45" s="64"/>
      <c r="J45" s="64"/>
      <c r="K45" s="63"/>
      <c r="L45" s="23"/>
      <c r="M45" s="64"/>
      <c r="N45" s="64"/>
      <c r="O45" s="64"/>
      <c r="P45" s="63"/>
      <c r="Q45" s="23"/>
      <c r="R45" s="64"/>
      <c r="S45" s="64"/>
      <c r="T45" s="64"/>
      <c r="U45" s="63"/>
      <c r="V45" s="23"/>
      <c r="W45" s="64"/>
      <c r="X45" s="64"/>
      <c r="Y45" s="64"/>
      <c r="Z45" s="63"/>
      <c r="AA45" s="23"/>
      <c r="AB45" s="64"/>
      <c r="AC45" s="64"/>
      <c r="AD45" s="64"/>
      <c r="AE45" s="63"/>
      <c r="AF45" s="23"/>
      <c r="AG45" s="64"/>
      <c r="AH45" s="64"/>
      <c r="AI45" s="64"/>
      <c r="AJ45" s="63"/>
      <c r="AK45" s="23"/>
      <c r="AL45" s="176"/>
      <c r="AM45" s="176"/>
      <c r="AN45" s="176"/>
      <c r="AO45" s="176"/>
      <c r="AP45" s="177"/>
      <c r="AQ45" s="176"/>
      <c r="AR45" s="176"/>
      <c r="AS45" s="176"/>
      <c r="AT45" s="176"/>
      <c r="AU45" s="263"/>
      <c r="AV45" s="264"/>
      <c r="AW45" s="264"/>
      <c r="AX45" s="264"/>
      <c r="AY45" s="264"/>
      <c r="AZ45" s="263"/>
      <c r="BA45" s="264"/>
      <c r="BB45" s="264"/>
      <c r="BC45" s="264"/>
      <c r="BD45" s="264"/>
      <c r="BE45" s="263"/>
      <c r="BF45" s="264"/>
      <c r="BG45" s="264"/>
      <c r="BH45" s="264"/>
      <c r="BI45" s="264"/>
      <c r="BJ45" s="263"/>
      <c r="BK45" s="264"/>
      <c r="BL45" s="264"/>
      <c r="BM45" s="264"/>
      <c r="BN45" s="264"/>
      <c r="BO45" s="263"/>
      <c r="BP45" s="262"/>
      <c r="BQ45" s="262">
        <f>BQ42-BP42</f>
        <v>-19</v>
      </c>
      <c r="BR45" s="262">
        <f>BR42-BQ42</f>
        <v>-18</v>
      </c>
      <c r="BS45" s="262">
        <f>BS42-BR42</f>
        <v>-20</v>
      </c>
      <c r="BT45" s="258"/>
      <c r="BU45" s="262">
        <f>BU42-BS42</f>
        <v>-18</v>
      </c>
      <c r="BV45" s="262">
        <f>BV42-BU42</f>
        <v>-16</v>
      </c>
      <c r="BW45" s="262">
        <f>BW42-BV42</f>
        <v>-22</v>
      </c>
      <c r="BX45" s="262">
        <f>BX42-BW42</f>
        <v>-23</v>
      </c>
      <c r="BY45" s="258">
        <f>BY42-BT42</f>
        <v>-79</v>
      </c>
    </row>
    <row r="46" spans="1:202" s="41" customFormat="1" ht="5.25" customHeight="1">
      <c r="A46" s="295"/>
      <c r="B46" s="295"/>
      <c r="C46" s="283"/>
      <c r="D46" s="283"/>
      <c r="E46" s="283"/>
      <c r="F46" s="283"/>
      <c r="G46" s="283"/>
      <c r="H46" s="283"/>
      <c r="I46" s="283"/>
      <c r="J46" s="283"/>
      <c r="K46" s="283"/>
      <c r="L46" s="283"/>
      <c r="M46" s="283"/>
      <c r="N46" s="283"/>
      <c r="O46" s="283"/>
      <c r="P46" s="283"/>
      <c r="Q46" s="283"/>
      <c r="R46" s="283"/>
      <c r="S46" s="283"/>
      <c r="T46" s="283"/>
      <c r="U46" s="283"/>
      <c r="V46" s="283"/>
      <c r="W46" s="283"/>
      <c r="X46" s="283"/>
      <c r="Y46" s="283"/>
      <c r="Z46" s="283"/>
      <c r="AA46" s="283"/>
      <c r="AB46" s="283"/>
      <c r="AC46" s="283"/>
      <c r="AD46" s="283"/>
      <c r="AE46" s="283"/>
      <c r="AF46" s="283"/>
      <c r="AG46" s="283"/>
      <c r="AH46" s="283"/>
      <c r="AI46" s="283"/>
      <c r="AJ46" s="283"/>
      <c r="AK46" s="283"/>
      <c r="AL46" s="283"/>
      <c r="AM46" s="283"/>
      <c r="AN46" s="283"/>
      <c r="AO46" s="283"/>
      <c r="AP46" s="283"/>
      <c r="AQ46" s="283"/>
      <c r="AR46" s="283"/>
      <c r="AS46" s="283"/>
      <c r="AT46" s="283"/>
      <c r="AU46" s="283"/>
      <c r="AV46" s="283"/>
      <c r="AW46" s="283"/>
      <c r="AX46" s="283"/>
      <c r="AY46" s="283"/>
      <c r="AZ46" s="283"/>
      <c r="BA46" s="283"/>
      <c r="BB46" s="283"/>
      <c r="BC46" s="283"/>
      <c r="BD46" s="283"/>
      <c r="BE46" s="283"/>
      <c r="BF46" s="283"/>
      <c r="BG46" s="283"/>
      <c r="BH46" s="283"/>
      <c r="BI46" s="283"/>
      <c r="BJ46" s="283"/>
      <c r="BK46" s="283"/>
      <c r="BL46" s="283"/>
      <c r="BM46" s="283"/>
      <c r="BN46" s="283"/>
      <c r="BO46" s="283"/>
      <c r="BP46" s="283"/>
      <c r="BQ46" s="283"/>
      <c r="BR46" s="283"/>
      <c r="BS46" s="283"/>
      <c r="BT46" s="283"/>
      <c r="BU46" s="283"/>
      <c r="BV46" s="283"/>
      <c r="BW46" s="283"/>
      <c r="BX46" s="283"/>
      <c r="BY46" s="28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</row>
    <row r="47" spans="1:202" ht="12.75" customHeight="1">
      <c r="A47" s="60" t="s">
        <v>391</v>
      </c>
      <c r="B47" s="132" t="s">
        <v>112</v>
      </c>
      <c r="C47" s="73" t="s">
        <v>112</v>
      </c>
      <c r="D47" s="73" t="s">
        <v>112</v>
      </c>
      <c r="E47" s="73" t="s">
        <v>112</v>
      </c>
      <c r="F47" s="73" t="s">
        <v>112</v>
      </c>
      <c r="G47" s="132" t="s">
        <v>112</v>
      </c>
      <c r="H47" s="73" t="s">
        <v>112</v>
      </c>
      <c r="I47" s="73" t="s">
        <v>112</v>
      </c>
      <c r="J47" s="73" t="s">
        <v>112</v>
      </c>
      <c r="K47" s="73" t="s">
        <v>112</v>
      </c>
      <c r="L47" s="132" t="s">
        <v>112</v>
      </c>
      <c r="M47" s="73" t="s">
        <v>112</v>
      </c>
      <c r="N47" s="73" t="s">
        <v>112</v>
      </c>
      <c r="O47" s="73" t="s">
        <v>112</v>
      </c>
      <c r="P47" s="73" t="s">
        <v>112</v>
      </c>
      <c r="Q47" s="132" t="s">
        <v>112</v>
      </c>
      <c r="R47" s="73" t="s">
        <v>112</v>
      </c>
      <c r="S47" s="73" t="s">
        <v>112</v>
      </c>
      <c r="T47" s="73" t="s">
        <v>112</v>
      </c>
      <c r="U47" s="73" t="s">
        <v>112</v>
      </c>
      <c r="V47" s="132" t="s">
        <v>112</v>
      </c>
      <c r="W47" s="73" t="s">
        <v>112</v>
      </c>
      <c r="X47" s="73" t="s">
        <v>112</v>
      </c>
      <c r="Y47" s="73" t="s">
        <v>112</v>
      </c>
      <c r="Z47" s="73" t="s">
        <v>112</v>
      </c>
      <c r="AA47" s="132" t="s">
        <v>112</v>
      </c>
      <c r="AB47" s="131" t="s">
        <v>112</v>
      </c>
      <c r="AC47" s="131" t="s">
        <v>112</v>
      </c>
      <c r="AD47" s="131" t="s">
        <v>112</v>
      </c>
      <c r="AE47" s="131" t="s">
        <v>112</v>
      </c>
      <c r="AF47" s="132" t="s">
        <v>112</v>
      </c>
      <c r="AG47" s="131" t="s">
        <v>112</v>
      </c>
      <c r="AH47" s="131" t="s">
        <v>112</v>
      </c>
      <c r="AI47" s="131" t="s">
        <v>112</v>
      </c>
      <c r="AJ47" s="131" t="s">
        <v>112</v>
      </c>
      <c r="AK47" s="132" t="s">
        <v>112</v>
      </c>
      <c r="AL47" s="131" t="s">
        <v>112</v>
      </c>
      <c r="AM47" s="131" t="s">
        <v>112</v>
      </c>
      <c r="AN47" s="131" t="s">
        <v>112</v>
      </c>
      <c r="AO47" s="131" t="s">
        <v>112</v>
      </c>
      <c r="AP47" s="132" t="s">
        <v>112</v>
      </c>
      <c r="AQ47" s="131" t="s">
        <v>112</v>
      </c>
      <c r="AR47" s="131" t="s">
        <v>112</v>
      </c>
      <c r="AS47" s="131" t="s">
        <v>112</v>
      </c>
      <c r="AT47" s="131" t="s">
        <v>112</v>
      </c>
      <c r="AU47" s="132" t="s">
        <v>112</v>
      </c>
      <c r="AV47" s="131" t="s">
        <v>112</v>
      </c>
      <c r="AW47" s="131" t="s">
        <v>112</v>
      </c>
      <c r="AX47" s="131" t="s">
        <v>112</v>
      </c>
      <c r="AY47" s="131" t="s">
        <v>112</v>
      </c>
      <c r="AZ47" s="132" t="s">
        <v>112</v>
      </c>
      <c r="BA47" s="131" t="s">
        <v>112</v>
      </c>
      <c r="BB47" s="131" t="s">
        <v>112</v>
      </c>
      <c r="BC47" s="131" t="s">
        <v>112</v>
      </c>
      <c r="BD47" s="131" t="s">
        <v>112</v>
      </c>
      <c r="BE47" s="132" t="s">
        <v>112</v>
      </c>
      <c r="BF47" s="131" t="s">
        <v>112</v>
      </c>
      <c r="BG47" s="131" t="s">
        <v>112</v>
      </c>
      <c r="BH47" s="131" t="s">
        <v>112</v>
      </c>
      <c r="BI47" s="131" t="s">
        <v>112</v>
      </c>
      <c r="BJ47" s="332" t="s">
        <v>112</v>
      </c>
      <c r="BK47" s="336">
        <v>0</v>
      </c>
      <c r="BL47" s="336">
        <v>0</v>
      </c>
      <c r="BM47" s="336">
        <v>0</v>
      </c>
      <c r="BN47" s="336">
        <v>0</v>
      </c>
      <c r="BO47" s="332" t="s">
        <v>112</v>
      </c>
      <c r="BP47" s="61">
        <v>310</v>
      </c>
      <c r="BQ47" s="61">
        <v>597</v>
      </c>
      <c r="BR47" s="61">
        <v>848</v>
      </c>
      <c r="BS47" s="61">
        <v>1064</v>
      </c>
      <c r="BT47" s="35">
        <v>1064</v>
      </c>
      <c r="BU47" s="61">
        <v>1193</v>
      </c>
      <c r="BV47" s="61">
        <v>1308</v>
      </c>
      <c r="BW47" s="61">
        <v>1442</v>
      </c>
      <c r="BX47" s="61">
        <f>BY47</f>
        <v>1526</v>
      </c>
      <c r="BY47" s="35">
        <v>1526</v>
      </c>
    </row>
    <row r="48" spans="1:202" ht="12.75" customHeight="1">
      <c r="A48" s="62" t="s">
        <v>7</v>
      </c>
      <c r="B48" s="23"/>
      <c r="C48" s="64"/>
      <c r="D48" s="64"/>
      <c r="E48" s="64"/>
      <c r="F48" s="64"/>
      <c r="G48" s="23"/>
      <c r="H48" s="64"/>
      <c r="I48" s="64"/>
      <c r="J48" s="64"/>
      <c r="K48" s="63"/>
      <c r="L48" s="23"/>
      <c r="M48" s="64"/>
      <c r="N48" s="64"/>
      <c r="O48" s="64"/>
      <c r="P48" s="63"/>
      <c r="Q48" s="23"/>
      <c r="R48" s="64"/>
      <c r="S48" s="64"/>
      <c r="T48" s="64"/>
      <c r="U48" s="63"/>
      <c r="V48" s="333"/>
      <c r="W48" s="334"/>
      <c r="X48" s="334"/>
      <c r="Y48" s="334"/>
      <c r="Z48" s="335"/>
      <c r="AA48" s="333"/>
      <c r="AB48" s="334"/>
      <c r="AC48" s="334"/>
      <c r="AD48" s="334"/>
      <c r="AE48" s="335"/>
      <c r="AF48" s="333"/>
      <c r="AG48" s="334"/>
      <c r="AH48" s="334"/>
      <c r="AI48" s="334"/>
      <c r="AJ48" s="335"/>
      <c r="AK48" s="333"/>
      <c r="AL48" s="334"/>
      <c r="AM48" s="334"/>
      <c r="AN48" s="334"/>
      <c r="AO48" s="335"/>
      <c r="AP48" s="333"/>
      <c r="AQ48" s="334"/>
      <c r="AR48" s="334"/>
      <c r="AS48" s="334"/>
      <c r="AT48" s="335"/>
      <c r="AU48" s="333"/>
      <c r="AV48" s="334"/>
      <c r="AW48" s="334"/>
      <c r="AX48" s="334"/>
      <c r="AY48" s="335"/>
      <c r="AZ48" s="333"/>
      <c r="BA48" s="334"/>
      <c r="BB48" s="334"/>
      <c r="BC48" s="334"/>
      <c r="BD48" s="335"/>
      <c r="BE48" s="333"/>
      <c r="BF48" s="334"/>
      <c r="BG48" s="334"/>
      <c r="BH48" s="334"/>
      <c r="BI48" s="335"/>
      <c r="BJ48" s="333"/>
      <c r="BK48" s="334"/>
      <c r="BL48" s="334"/>
      <c r="BM48" s="334"/>
      <c r="BN48" s="335"/>
      <c r="BO48" s="333"/>
      <c r="BP48" s="63"/>
      <c r="BQ48" s="63">
        <f>BQ47/BP47-1</f>
        <v>0.9258064516129032</v>
      </c>
      <c r="BR48" s="63">
        <f>BR47/BQ47-1</f>
        <v>0.4204355108877722</v>
      </c>
      <c r="BS48" s="63">
        <f>BS47/BR47-1</f>
        <v>0.25471698113207553</v>
      </c>
      <c r="BT48" s="23"/>
      <c r="BU48" s="63">
        <f>BU47/BS47-1</f>
        <v>0.12124060150375948</v>
      </c>
      <c r="BV48" s="63">
        <f>BV47/BU47-1</f>
        <v>9.6395641240569985E-2</v>
      </c>
      <c r="BW48" s="63">
        <f>BW47/BV47-1</f>
        <v>0.10244648318042815</v>
      </c>
      <c r="BX48" s="63">
        <f>BX47/BW47-1</f>
        <v>5.8252427184465994E-2</v>
      </c>
      <c r="BY48" s="23"/>
    </row>
    <row r="49" spans="1:202" ht="12.75" customHeight="1">
      <c r="A49" s="62" t="s">
        <v>8</v>
      </c>
      <c r="B49" s="23"/>
      <c r="C49" s="64"/>
      <c r="D49" s="64"/>
      <c r="E49" s="64"/>
      <c r="F49" s="64"/>
      <c r="G49" s="23"/>
      <c r="H49" s="64"/>
      <c r="I49" s="64"/>
      <c r="J49" s="64"/>
      <c r="K49" s="63"/>
      <c r="L49" s="23"/>
      <c r="M49" s="64"/>
      <c r="N49" s="64"/>
      <c r="O49" s="64"/>
      <c r="P49" s="63"/>
      <c r="Q49" s="23"/>
      <c r="R49" s="64"/>
      <c r="S49" s="64"/>
      <c r="T49" s="64"/>
      <c r="U49" s="63"/>
      <c r="V49" s="333"/>
      <c r="W49" s="334"/>
      <c r="X49" s="334"/>
      <c r="Y49" s="334"/>
      <c r="Z49" s="335"/>
      <c r="AA49" s="333"/>
      <c r="AB49" s="334"/>
      <c r="AC49" s="334"/>
      <c r="AD49" s="334"/>
      <c r="AE49" s="335"/>
      <c r="AF49" s="333"/>
      <c r="AG49" s="334"/>
      <c r="AH49" s="334"/>
      <c r="AI49" s="334"/>
      <c r="AJ49" s="335"/>
      <c r="AK49" s="333"/>
      <c r="AL49" s="334"/>
      <c r="AM49" s="334"/>
      <c r="AN49" s="334"/>
      <c r="AO49" s="335"/>
      <c r="AP49" s="333"/>
      <c r="AQ49" s="334"/>
      <c r="AR49" s="334"/>
      <c r="AS49" s="334"/>
      <c r="AT49" s="335"/>
      <c r="AU49" s="333"/>
      <c r="AV49" s="334"/>
      <c r="AW49" s="334"/>
      <c r="AX49" s="334"/>
      <c r="AY49" s="335"/>
      <c r="AZ49" s="333"/>
      <c r="BA49" s="334"/>
      <c r="BB49" s="334"/>
      <c r="BC49" s="334"/>
      <c r="BD49" s="335"/>
      <c r="BE49" s="333"/>
      <c r="BF49" s="334"/>
      <c r="BG49" s="334"/>
      <c r="BH49" s="334"/>
      <c r="BI49" s="335"/>
      <c r="BJ49" s="333"/>
      <c r="BK49" s="334"/>
      <c r="BL49" s="334"/>
      <c r="BM49" s="334"/>
      <c r="BN49" s="335"/>
      <c r="BO49" s="333"/>
      <c r="BP49" s="64"/>
      <c r="BQ49" s="64"/>
      <c r="BR49" s="64"/>
      <c r="BS49" s="63"/>
      <c r="BT49" s="23"/>
      <c r="BU49" s="64">
        <f t="shared" ref="BU49" si="26">BU47/BP47-1</f>
        <v>2.8483870967741933</v>
      </c>
      <c r="BV49" s="64">
        <f t="shared" ref="BV49" si="27">BV47/BQ47-1</f>
        <v>1.1909547738693469</v>
      </c>
      <c r="BW49" s="64">
        <f t="shared" ref="BW49" si="28">BW47/BR47-1</f>
        <v>0.70047169811320753</v>
      </c>
      <c r="BX49" s="63">
        <f>BX47/BS47-1</f>
        <v>0.43421052631578938</v>
      </c>
      <c r="BY49" s="23">
        <f>BY47/BT47-1</f>
        <v>0.43421052631578938</v>
      </c>
    </row>
    <row r="50" spans="1:202" ht="13.5" customHeight="1">
      <c r="A50" s="62" t="s">
        <v>470</v>
      </c>
      <c r="B50" s="23"/>
      <c r="C50" s="64"/>
      <c r="D50" s="64"/>
      <c r="E50" s="64"/>
      <c r="F50" s="64"/>
      <c r="G50" s="23"/>
      <c r="H50" s="64"/>
      <c r="I50" s="64"/>
      <c r="J50" s="64"/>
      <c r="K50" s="63"/>
      <c r="L50" s="23"/>
      <c r="M50" s="64"/>
      <c r="N50" s="64"/>
      <c r="O50" s="64"/>
      <c r="P50" s="63"/>
      <c r="Q50" s="23"/>
      <c r="R50" s="64"/>
      <c r="S50" s="64"/>
      <c r="T50" s="64"/>
      <c r="U50" s="63"/>
      <c r="V50" s="333"/>
      <c r="W50" s="334"/>
      <c r="X50" s="334"/>
      <c r="Y50" s="334"/>
      <c r="Z50" s="335"/>
      <c r="AA50" s="333"/>
      <c r="AB50" s="334"/>
      <c r="AC50" s="334"/>
      <c r="AD50" s="334"/>
      <c r="AE50" s="335"/>
      <c r="AF50" s="333"/>
      <c r="AG50" s="334"/>
      <c r="AH50" s="334"/>
      <c r="AI50" s="334"/>
      <c r="AJ50" s="335"/>
      <c r="AK50" s="333"/>
      <c r="AL50" s="334"/>
      <c r="AM50" s="334"/>
      <c r="AN50" s="334"/>
      <c r="AO50" s="335"/>
      <c r="AP50" s="333"/>
      <c r="AQ50" s="334"/>
      <c r="AR50" s="334"/>
      <c r="AS50" s="334"/>
      <c r="AT50" s="335"/>
      <c r="AU50" s="333"/>
      <c r="AV50" s="334"/>
      <c r="AW50" s="334"/>
      <c r="AX50" s="334"/>
      <c r="AY50" s="335"/>
      <c r="AZ50" s="333"/>
      <c r="BA50" s="334"/>
      <c r="BB50" s="334"/>
      <c r="BC50" s="334"/>
      <c r="BD50" s="335"/>
      <c r="BE50" s="333"/>
      <c r="BF50" s="334"/>
      <c r="BG50" s="334"/>
      <c r="BH50" s="334"/>
      <c r="BI50" s="335"/>
      <c r="BJ50" s="333"/>
      <c r="BK50" s="334"/>
      <c r="BL50" s="334"/>
      <c r="BM50" s="334"/>
      <c r="BN50" s="335"/>
      <c r="BO50" s="333"/>
      <c r="BP50" s="64"/>
      <c r="BQ50" s="262">
        <f>BQ47-BP47</f>
        <v>287</v>
      </c>
      <c r="BR50" s="262">
        <f>BR47-BQ47</f>
        <v>251</v>
      </c>
      <c r="BS50" s="262">
        <f>BS47-BR47</f>
        <v>216</v>
      </c>
      <c r="BT50" s="258"/>
      <c r="BU50" s="262">
        <f>BU47-BS47</f>
        <v>129</v>
      </c>
      <c r="BV50" s="262">
        <f>BV47-BU47</f>
        <v>115</v>
      </c>
      <c r="BW50" s="262">
        <f>BW47-BV47</f>
        <v>134</v>
      </c>
      <c r="BX50" s="262">
        <f>BX47-BW47</f>
        <v>84</v>
      </c>
      <c r="BY50" s="258">
        <f>BY47-BT47</f>
        <v>462</v>
      </c>
    </row>
    <row r="51" spans="1:202" s="2" customFormat="1">
      <c r="A51" s="60" t="s">
        <v>113</v>
      </c>
      <c r="B51" s="55">
        <v>64</v>
      </c>
      <c r="C51" s="66">
        <v>68</v>
      </c>
      <c r="D51" s="66">
        <v>66</v>
      </c>
      <c r="E51" s="66">
        <v>67</v>
      </c>
      <c r="F51" s="66">
        <v>66</v>
      </c>
      <c r="G51" s="55">
        <v>67</v>
      </c>
      <c r="H51" s="66">
        <v>67</v>
      </c>
      <c r="I51" s="66">
        <v>67</v>
      </c>
      <c r="J51" s="66">
        <v>70</v>
      </c>
      <c r="K51" s="61">
        <v>70</v>
      </c>
      <c r="L51" s="27">
        <v>69</v>
      </c>
      <c r="M51" s="66">
        <v>73</v>
      </c>
      <c r="N51" s="66">
        <v>72</v>
      </c>
      <c r="O51" s="66">
        <v>76</v>
      </c>
      <c r="P51" s="61">
        <v>78</v>
      </c>
      <c r="Q51" s="27">
        <v>75</v>
      </c>
      <c r="R51" s="66">
        <v>79</v>
      </c>
      <c r="S51" s="66">
        <v>80</v>
      </c>
      <c r="T51" s="66">
        <v>81</v>
      </c>
      <c r="U51" s="61">
        <v>81</v>
      </c>
      <c r="V51" s="27">
        <v>80</v>
      </c>
      <c r="W51" s="66">
        <v>84</v>
      </c>
      <c r="X51" s="66">
        <v>80</v>
      </c>
      <c r="Y51" s="66">
        <v>80</v>
      </c>
      <c r="Z51" s="61">
        <v>80</v>
      </c>
      <c r="AA51" s="27">
        <v>81</v>
      </c>
      <c r="AB51" s="66">
        <v>83</v>
      </c>
      <c r="AC51" s="66">
        <v>85</v>
      </c>
      <c r="AD51" s="66">
        <v>86</v>
      </c>
      <c r="AE51" s="61">
        <v>82</v>
      </c>
      <c r="AF51" s="27">
        <v>84</v>
      </c>
      <c r="AG51" s="66">
        <v>82</v>
      </c>
      <c r="AH51" s="66">
        <v>84</v>
      </c>
      <c r="AI51" s="66">
        <v>85</v>
      </c>
      <c r="AJ51" s="61">
        <v>85</v>
      </c>
      <c r="AK51" s="27">
        <v>84</v>
      </c>
      <c r="AL51" s="66">
        <v>87</v>
      </c>
      <c r="AM51" s="66">
        <v>88</v>
      </c>
      <c r="AN51" s="66">
        <v>88</v>
      </c>
      <c r="AO51" s="61">
        <v>88</v>
      </c>
      <c r="AP51" s="27">
        <v>88</v>
      </c>
      <c r="AQ51" s="66">
        <v>90</v>
      </c>
      <c r="AR51" s="66">
        <v>90</v>
      </c>
      <c r="AS51" s="66">
        <v>88</v>
      </c>
      <c r="AT51" s="61">
        <v>90</v>
      </c>
      <c r="AU51" s="27">
        <v>89</v>
      </c>
      <c r="AV51" s="66">
        <v>90</v>
      </c>
      <c r="AW51" s="66">
        <v>90</v>
      </c>
      <c r="AX51" s="66">
        <v>90</v>
      </c>
      <c r="AY51" s="61">
        <v>92</v>
      </c>
      <c r="AZ51" s="27">
        <v>90</v>
      </c>
      <c r="BA51" s="66">
        <v>92</v>
      </c>
      <c r="BB51" s="66">
        <v>93</v>
      </c>
      <c r="BC51" s="66">
        <v>93</v>
      </c>
      <c r="BD51" s="61">
        <v>96</v>
      </c>
      <c r="BE51" s="27">
        <v>93</v>
      </c>
      <c r="BF51" s="66">
        <v>96</v>
      </c>
      <c r="BG51" s="66">
        <v>97</v>
      </c>
      <c r="BH51" s="66">
        <v>98</v>
      </c>
      <c r="BI51" s="61">
        <v>98</v>
      </c>
      <c r="BJ51" s="27">
        <v>97</v>
      </c>
      <c r="BK51" s="66">
        <v>98</v>
      </c>
      <c r="BL51" s="66">
        <v>98</v>
      </c>
      <c r="BM51" s="66">
        <v>100</v>
      </c>
      <c r="BN51" s="61">
        <v>102</v>
      </c>
      <c r="BO51" s="27">
        <v>99</v>
      </c>
      <c r="BP51" s="66">
        <v>103</v>
      </c>
      <c r="BQ51" s="66">
        <v>106</v>
      </c>
      <c r="BR51" s="66">
        <v>107</v>
      </c>
      <c r="BS51" s="61">
        <v>109</v>
      </c>
      <c r="BT51" s="27">
        <v>106</v>
      </c>
      <c r="BU51" s="66">
        <v>110</v>
      </c>
      <c r="BV51" s="66">
        <v>113</v>
      </c>
      <c r="BW51" s="66">
        <v>116</v>
      </c>
      <c r="BX51" s="61">
        <v>117</v>
      </c>
      <c r="BY51" s="27">
        <v>114</v>
      </c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  <c r="GB51" s="34"/>
      <c r="GC51" s="34"/>
      <c r="GD51" s="34"/>
      <c r="GE51" s="34"/>
      <c r="GF51" s="34"/>
      <c r="GG51" s="34"/>
      <c r="GH51" s="34"/>
      <c r="GI51" s="34"/>
      <c r="GJ51" s="34"/>
      <c r="GK51" s="34"/>
      <c r="GL51" s="34"/>
      <c r="GM51" s="34"/>
      <c r="GN51" s="34"/>
      <c r="GO51" s="34"/>
      <c r="GP51" s="34"/>
      <c r="GQ51" s="34"/>
      <c r="GR51" s="34"/>
      <c r="GS51" s="34"/>
      <c r="GT51" s="34"/>
    </row>
    <row r="52" spans="1:202">
      <c r="A52" s="62" t="s">
        <v>7</v>
      </c>
      <c r="B52" s="23"/>
      <c r="C52" s="63"/>
      <c r="D52" s="63">
        <f>D51/C51-1</f>
        <v>-2.9411764705882359E-2</v>
      </c>
      <c r="E52" s="63">
        <f>E51/D51-1</f>
        <v>1.5151515151515138E-2</v>
      </c>
      <c r="F52" s="63">
        <f>F51/E51-1</f>
        <v>-1.4925373134328401E-2</v>
      </c>
      <c r="G52" s="23"/>
      <c r="H52" s="63">
        <f>H51/F51-1</f>
        <v>1.5151515151515138E-2</v>
      </c>
      <c r="I52" s="63">
        <f>I51/H51-1</f>
        <v>0</v>
      </c>
      <c r="J52" s="63">
        <f>J51/I51-1</f>
        <v>4.4776119402984982E-2</v>
      </c>
      <c r="K52" s="63">
        <f>K51/J51-1</f>
        <v>0</v>
      </c>
      <c r="L52" s="26"/>
      <c r="M52" s="63">
        <f>M51/K51-1</f>
        <v>4.2857142857142927E-2</v>
      </c>
      <c r="N52" s="63">
        <f>N51/M51-1</f>
        <v>-1.3698630136986356E-2</v>
      </c>
      <c r="O52" s="63">
        <f>O51/N51-1</f>
        <v>5.555555555555558E-2</v>
      </c>
      <c r="P52" s="63">
        <f>P51/O51-1</f>
        <v>2.6315789473684292E-2</v>
      </c>
      <c r="Q52" s="26"/>
      <c r="R52" s="63">
        <f>R51/P51-1</f>
        <v>1.2820512820512775E-2</v>
      </c>
      <c r="S52" s="63">
        <f>S51/R51-1</f>
        <v>1.2658227848101333E-2</v>
      </c>
      <c r="T52" s="63">
        <f>T51/S51-1</f>
        <v>1.2499999999999956E-2</v>
      </c>
      <c r="U52" s="63">
        <f>U51/T51-1</f>
        <v>0</v>
      </c>
      <c r="V52" s="26"/>
      <c r="W52" s="63">
        <f>W51/U51-1</f>
        <v>3.7037037037036979E-2</v>
      </c>
      <c r="X52" s="63">
        <f>X51/W51-1</f>
        <v>-4.7619047619047672E-2</v>
      </c>
      <c r="Y52" s="63">
        <f>Y51/X51-1</f>
        <v>0</v>
      </c>
      <c r="Z52" s="63">
        <f>Z51/Y51-1</f>
        <v>0</v>
      </c>
      <c r="AA52" s="26"/>
      <c r="AB52" s="63">
        <f>AB51/Z51-1</f>
        <v>3.7500000000000089E-2</v>
      </c>
      <c r="AC52" s="63">
        <f>AC51/AB51-1</f>
        <v>2.4096385542168752E-2</v>
      </c>
      <c r="AD52" s="63">
        <f>AD51/AC51-1</f>
        <v>1.1764705882352899E-2</v>
      </c>
      <c r="AE52" s="63">
        <f>AE51/AD51-1</f>
        <v>-4.6511627906976716E-2</v>
      </c>
      <c r="AF52" s="26"/>
      <c r="AG52" s="63">
        <f>AG51/AE51-1</f>
        <v>0</v>
      </c>
      <c r="AH52" s="63">
        <f>AH51/AG51-1</f>
        <v>2.4390243902439046E-2</v>
      </c>
      <c r="AI52" s="63">
        <f>AI51/AH51-1</f>
        <v>1.1904761904761862E-2</v>
      </c>
      <c r="AJ52" s="63">
        <f>AJ51/AI51-1</f>
        <v>0</v>
      </c>
      <c r="AK52" s="26"/>
      <c r="AL52" s="63">
        <f>AL51/AJ51-1</f>
        <v>2.3529411764705799E-2</v>
      </c>
      <c r="AM52" s="63">
        <f>AM51/AL51-1</f>
        <v>1.1494252873563315E-2</v>
      </c>
      <c r="AN52" s="63">
        <f>AN51/AM51-1</f>
        <v>0</v>
      </c>
      <c r="AO52" s="63">
        <f>AO51/AN51-1</f>
        <v>0</v>
      </c>
      <c r="AP52" s="26"/>
      <c r="AQ52" s="63">
        <f>AQ51/AO51-1</f>
        <v>2.2727272727272707E-2</v>
      </c>
      <c r="AR52" s="63">
        <f>AR51/AQ51-1</f>
        <v>0</v>
      </c>
      <c r="AS52" s="63">
        <f>AS51/AR51-1</f>
        <v>-2.2222222222222254E-2</v>
      </c>
      <c r="AT52" s="63">
        <f>AT51/AS51-1</f>
        <v>2.2727272727272707E-2</v>
      </c>
      <c r="AU52" s="26"/>
      <c r="AV52" s="63">
        <f>AV51/AT51-1</f>
        <v>0</v>
      </c>
      <c r="AW52" s="63">
        <f>AW51/AV51-1</f>
        <v>0</v>
      </c>
      <c r="AX52" s="63">
        <f>AX51/AW51-1</f>
        <v>0</v>
      </c>
      <c r="AY52" s="63">
        <f>AY51/AX51-1</f>
        <v>2.2222222222222143E-2</v>
      </c>
      <c r="AZ52" s="26"/>
      <c r="BA52" s="63">
        <f>BA51/AY51-1</f>
        <v>0</v>
      </c>
      <c r="BB52" s="63">
        <f>BB51/BA51-1</f>
        <v>1.0869565217391353E-2</v>
      </c>
      <c r="BC52" s="63">
        <f>BC51/BB51-1</f>
        <v>0</v>
      </c>
      <c r="BD52" s="63">
        <f>BD51/BC51-1</f>
        <v>3.2258064516129004E-2</v>
      </c>
      <c r="BE52" s="26"/>
      <c r="BF52" s="63">
        <f>BF51/BD51-1</f>
        <v>0</v>
      </c>
      <c r="BG52" s="63">
        <f>BG51/BF51-1</f>
        <v>1.0416666666666741E-2</v>
      </c>
      <c r="BH52" s="63">
        <f>BH51/BG51-1</f>
        <v>1.0309278350515427E-2</v>
      </c>
      <c r="BI52" s="63">
        <f>BI51/BH51-1</f>
        <v>0</v>
      </c>
      <c r="BJ52" s="26"/>
      <c r="BK52" s="63">
        <f>BK51/BI51-1</f>
        <v>0</v>
      </c>
      <c r="BL52" s="63">
        <f>BL51/BK51-1</f>
        <v>0</v>
      </c>
      <c r="BM52" s="63">
        <f>BM51/BL51-1</f>
        <v>2.0408163265306145E-2</v>
      </c>
      <c r="BN52" s="63">
        <f>BN51/BM51-1</f>
        <v>2.0000000000000018E-2</v>
      </c>
      <c r="BO52" s="26"/>
      <c r="BP52" s="63">
        <f>BP51/BN51-1</f>
        <v>9.8039215686274161E-3</v>
      </c>
      <c r="BQ52" s="63">
        <f>BQ51/BP51-1</f>
        <v>2.9126213592232997E-2</v>
      </c>
      <c r="BR52" s="63">
        <f>BR51/BQ51-1</f>
        <v>9.4339622641510523E-3</v>
      </c>
      <c r="BS52" s="63">
        <f>BS51/BR51-1</f>
        <v>1.8691588785046731E-2</v>
      </c>
      <c r="BT52" s="26"/>
      <c r="BU52" s="63">
        <f>BU51/BS51-1</f>
        <v>9.1743119266054496E-3</v>
      </c>
      <c r="BV52" s="63">
        <f>BV51/BU51-1</f>
        <v>2.7272727272727337E-2</v>
      </c>
      <c r="BW52" s="63">
        <f>BW51/BV51-1</f>
        <v>2.6548672566371723E-2</v>
      </c>
      <c r="BX52" s="63">
        <f>BX51/BW51-1</f>
        <v>8.6206896551723755E-3</v>
      </c>
      <c r="BY52" s="26"/>
    </row>
    <row r="53" spans="1:202">
      <c r="A53" s="62" t="s">
        <v>8</v>
      </c>
      <c r="B53" s="23"/>
      <c r="C53" s="64"/>
      <c r="D53" s="64"/>
      <c r="E53" s="64"/>
      <c r="F53" s="64"/>
      <c r="G53" s="23">
        <f t="shared" ref="G53:N53" si="29">G51/B51-1</f>
        <v>4.6875E-2</v>
      </c>
      <c r="H53" s="64">
        <f t="shared" si="29"/>
        <v>-1.4705882352941124E-2</v>
      </c>
      <c r="I53" s="64">
        <f t="shared" si="29"/>
        <v>1.5151515151515138E-2</v>
      </c>
      <c r="J53" s="64">
        <f t="shared" si="29"/>
        <v>4.4776119402984982E-2</v>
      </c>
      <c r="K53" s="63">
        <f t="shared" si="29"/>
        <v>6.0606060606060552E-2</v>
      </c>
      <c r="L53" s="23">
        <f t="shared" si="29"/>
        <v>2.9850746268656803E-2</v>
      </c>
      <c r="M53" s="63">
        <f t="shared" si="29"/>
        <v>8.9552238805970186E-2</v>
      </c>
      <c r="N53" s="64">
        <f t="shared" si="29"/>
        <v>7.4626865671641784E-2</v>
      </c>
      <c r="O53" s="64">
        <f t="shared" ref="O53:Y53" si="30">O51/J51-1</f>
        <v>8.5714285714285632E-2</v>
      </c>
      <c r="P53" s="63">
        <f t="shared" si="30"/>
        <v>0.11428571428571432</v>
      </c>
      <c r="Q53" s="23">
        <f t="shared" si="30"/>
        <v>8.6956521739130377E-2</v>
      </c>
      <c r="R53" s="63">
        <f t="shared" si="30"/>
        <v>8.2191780821917915E-2</v>
      </c>
      <c r="S53" s="64">
        <f t="shared" si="30"/>
        <v>0.11111111111111116</v>
      </c>
      <c r="T53" s="64">
        <f t="shared" si="30"/>
        <v>6.578947368421062E-2</v>
      </c>
      <c r="U53" s="63">
        <f t="shared" si="30"/>
        <v>3.8461538461538547E-2</v>
      </c>
      <c r="V53" s="23">
        <f t="shared" si="30"/>
        <v>6.6666666666666652E-2</v>
      </c>
      <c r="W53" s="63">
        <f t="shared" si="30"/>
        <v>6.3291139240506222E-2</v>
      </c>
      <c r="X53" s="64">
        <f t="shared" si="30"/>
        <v>0</v>
      </c>
      <c r="Y53" s="64">
        <f t="shared" si="30"/>
        <v>-1.2345679012345734E-2</v>
      </c>
      <c r="Z53" s="63">
        <f t="shared" ref="Z53:AI53" si="31">Z51/U51-1</f>
        <v>-1.2345679012345734E-2</v>
      </c>
      <c r="AA53" s="23">
        <f t="shared" si="31"/>
        <v>1.2499999999999956E-2</v>
      </c>
      <c r="AB53" s="63">
        <f t="shared" si="31"/>
        <v>-1.1904761904761862E-2</v>
      </c>
      <c r="AC53" s="64">
        <f t="shared" si="31"/>
        <v>6.25E-2</v>
      </c>
      <c r="AD53" s="64">
        <f t="shared" si="31"/>
        <v>7.4999999999999956E-2</v>
      </c>
      <c r="AE53" s="63">
        <f t="shared" si="31"/>
        <v>2.4999999999999911E-2</v>
      </c>
      <c r="AF53" s="23">
        <f t="shared" si="31"/>
        <v>3.7037037037036979E-2</v>
      </c>
      <c r="AG53" s="63">
        <f t="shared" si="31"/>
        <v>-1.2048192771084376E-2</v>
      </c>
      <c r="AH53" s="64">
        <f t="shared" si="31"/>
        <v>-1.1764705882352899E-2</v>
      </c>
      <c r="AI53" s="64">
        <f t="shared" si="31"/>
        <v>-1.1627906976744207E-2</v>
      </c>
      <c r="AJ53" s="63">
        <f t="shared" ref="AJ53:AS53" si="32">AJ51/AE51-1</f>
        <v>3.6585365853658569E-2</v>
      </c>
      <c r="AK53" s="23">
        <f t="shared" si="32"/>
        <v>0</v>
      </c>
      <c r="AL53" s="63">
        <f t="shared" si="32"/>
        <v>6.0975609756097615E-2</v>
      </c>
      <c r="AM53" s="64">
        <f t="shared" si="32"/>
        <v>4.7619047619047672E-2</v>
      </c>
      <c r="AN53" s="64">
        <f t="shared" si="32"/>
        <v>3.529411764705892E-2</v>
      </c>
      <c r="AO53" s="63">
        <f t="shared" si="32"/>
        <v>3.529411764705892E-2</v>
      </c>
      <c r="AP53" s="23">
        <f t="shared" si="32"/>
        <v>4.7619047619047672E-2</v>
      </c>
      <c r="AQ53" s="63">
        <f t="shared" si="32"/>
        <v>3.4482758620689724E-2</v>
      </c>
      <c r="AR53" s="64">
        <f t="shared" si="32"/>
        <v>2.2727272727272707E-2</v>
      </c>
      <c r="AS53" s="64">
        <f t="shared" si="32"/>
        <v>0</v>
      </c>
      <c r="AT53" s="63">
        <f t="shared" ref="AT53:BW53" si="33">AT51/AO51-1</f>
        <v>2.2727272727272707E-2</v>
      </c>
      <c r="AU53" s="23">
        <f t="shared" si="33"/>
        <v>1.1363636363636465E-2</v>
      </c>
      <c r="AV53" s="63">
        <f t="shared" si="33"/>
        <v>0</v>
      </c>
      <c r="AW53" s="64">
        <f t="shared" si="33"/>
        <v>0</v>
      </c>
      <c r="AX53" s="64">
        <f t="shared" si="33"/>
        <v>2.2727272727272707E-2</v>
      </c>
      <c r="AY53" s="63">
        <f t="shared" si="33"/>
        <v>2.2222222222222143E-2</v>
      </c>
      <c r="AZ53" s="23">
        <f t="shared" si="33"/>
        <v>1.1235955056179803E-2</v>
      </c>
      <c r="BA53" s="63">
        <f t="shared" si="33"/>
        <v>2.2222222222222143E-2</v>
      </c>
      <c r="BB53" s="64">
        <f t="shared" si="33"/>
        <v>3.3333333333333437E-2</v>
      </c>
      <c r="BC53" s="64">
        <f t="shared" si="33"/>
        <v>3.3333333333333437E-2</v>
      </c>
      <c r="BD53" s="63">
        <f t="shared" si="33"/>
        <v>4.3478260869565188E-2</v>
      </c>
      <c r="BE53" s="23">
        <f t="shared" si="33"/>
        <v>3.3333333333333437E-2</v>
      </c>
      <c r="BF53" s="63">
        <f t="shared" si="33"/>
        <v>4.3478260869565188E-2</v>
      </c>
      <c r="BG53" s="64">
        <f t="shared" si="33"/>
        <v>4.3010752688172005E-2</v>
      </c>
      <c r="BH53" s="64">
        <f t="shared" si="33"/>
        <v>5.3763440860215006E-2</v>
      </c>
      <c r="BI53" s="63">
        <f t="shared" si="33"/>
        <v>2.0833333333333259E-2</v>
      </c>
      <c r="BJ53" s="23">
        <f t="shared" si="33"/>
        <v>4.3010752688172005E-2</v>
      </c>
      <c r="BK53" s="63">
        <f t="shared" si="33"/>
        <v>2.0833333333333259E-2</v>
      </c>
      <c r="BL53" s="64">
        <f t="shared" si="33"/>
        <v>1.0309278350515427E-2</v>
      </c>
      <c r="BM53" s="64">
        <f t="shared" si="33"/>
        <v>2.0408163265306145E-2</v>
      </c>
      <c r="BN53" s="63">
        <f t="shared" si="33"/>
        <v>4.081632653061229E-2</v>
      </c>
      <c r="BO53" s="23">
        <f t="shared" si="33"/>
        <v>2.0618556701030855E-2</v>
      </c>
      <c r="BP53" s="63">
        <f t="shared" si="33"/>
        <v>5.1020408163265252E-2</v>
      </c>
      <c r="BQ53" s="64">
        <f t="shared" si="33"/>
        <v>8.163265306122458E-2</v>
      </c>
      <c r="BR53" s="64">
        <f t="shared" si="33"/>
        <v>7.0000000000000062E-2</v>
      </c>
      <c r="BS53" s="63">
        <f t="shared" si="33"/>
        <v>6.8627450980392135E-2</v>
      </c>
      <c r="BT53" s="23">
        <f t="shared" si="33"/>
        <v>7.0707070707070718E-2</v>
      </c>
      <c r="BU53" s="63">
        <f t="shared" si="33"/>
        <v>6.7961165048543659E-2</v>
      </c>
      <c r="BV53" s="64">
        <f t="shared" si="33"/>
        <v>6.60377358490567E-2</v>
      </c>
      <c r="BW53" s="64">
        <f t="shared" si="33"/>
        <v>8.4112149532710179E-2</v>
      </c>
      <c r="BX53" s="63">
        <f t="shared" ref="BX53" si="34">BX51/BS51-1</f>
        <v>7.3394495412844041E-2</v>
      </c>
      <c r="BY53" s="23">
        <f t="shared" ref="BY53" si="35">BY51/BT51-1</f>
        <v>7.547169811320753E-2</v>
      </c>
    </row>
    <row r="54" spans="1:202" ht="26.4">
      <c r="A54" s="89" t="s">
        <v>49</v>
      </c>
      <c r="B54" s="86">
        <v>1.7</v>
      </c>
      <c r="C54" s="71">
        <v>1.9</v>
      </c>
      <c r="D54" s="71">
        <v>2</v>
      </c>
      <c r="E54" s="71">
        <v>2.1</v>
      </c>
      <c r="F54" s="71">
        <v>2.2000000000000002</v>
      </c>
      <c r="G54" s="86">
        <v>2.2000000000000002</v>
      </c>
      <c r="H54" s="71">
        <v>2.2999999999999998</v>
      </c>
      <c r="I54" s="71">
        <v>2.4</v>
      </c>
      <c r="J54" s="71">
        <v>2.5</v>
      </c>
      <c r="K54" s="71">
        <v>2.7</v>
      </c>
      <c r="L54" s="87">
        <v>2.7</v>
      </c>
      <c r="M54" s="71">
        <v>3</v>
      </c>
      <c r="N54" s="71">
        <v>3.4</v>
      </c>
      <c r="O54" s="71">
        <v>3.8</v>
      </c>
      <c r="P54" s="71">
        <v>4.3</v>
      </c>
      <c r="Q54" s="87">
        <v>4.3</v>
      </c>
      <c r="R54" s="71">
        <v>4.8</v>
      </c>
      <c r="S54" s="71">
        <v>5.3</v>
      </c>
      <c r="T54" s="71">
        <v>6</v>
      </c>
      <c r="U54" s="71">
        <v>6.7</v>
      </c>
      <c r="V54" s="337">
        <v>6.7</v>
      </c>
      <c r="W54" s="338">
        <v>7.5</v>
      </c>
      <c r="X54" s="338">
        <v>8.3000000000000007</v>
      </c>
      <c r="Y54" s="338">
        <v>9</v>
      </c>
      <c r="Z54" s="338">
        <v>9.6</v>
      </c>
      <c r="AA54" s="337">
        <v>9.6</v>
      </c>
      <c r="AB54" s="338">
        <v>10.4</v>
      </c>
      <c r="AC54" s="338">
        <v>15.2</v>
      </c>
      <c r="AD54" s="338">
        <v>17.3</v>
      </c>
      <c r="AE54" s="338">
        <v>18.100000000000001</v>
      </c>
      <c r="AF54" s="337">
        <v>18.100000000000001</v>
      </c>
      <c r="AG54" s="338">
        <v>20</v>
      </c>
      <c r="AH54" s="193">
        <v>21.9</v>
      </c>
      <c r="AI54" s="193">
        <v>24</v>
      </c>
      <c r="AJ54" s="338">
        <v>32.5</v>
      </c>
      <c r="AK54" s="337">
        <v>32.5</v>
      </c>
      <c r="AL54" s="338">
        <v>33.200000000000003</v>
      </c>
      <c r="AM54" s="193">
        <v>34.9</v>
      </c>
      <c r="AN54" s="193">
        <v>36.700000000000003</v>
      </c>
      <c r="AO54" s="338">
        <v>37.799999999999997</v>
      </c>
      <c r="AP54" s="337">
        <v>37.799999999999997</v>
      </c>
      <c r="AQ54" s="338">
        <v>38.9</v>
      </c>
      <c r="AR54" s="193">
        <v>40.200000000000003</v>
      </c>
      <c r="AS54" s="193">
        <v>41.8</v>
      </c>
      <c r="AT54" s="338">
        <v>43.4</v>
      </c>
      <c r="AU54" s="337">
        <v>43.4</v>
      </c>
      <c r="AV54" s="338">
        <v>45.1</v>
      </c>
      <c r="AW54" s="338">
        <v>47.2</v>
      </c>
      <c r="AX54" s="338">
        <v>49.5</v>
      </c>
      <c r="AY54" s="338">
        <v>51.5</v>
      </c>
      <c r="AZ54" s="337">
        <v>51.5</v>
      </c>
      <c r="BA54" s="338">
        <v>53.5</v>
      </c>
      <c r="BB54" s="338">
        <v>55.4</v>
      </c>
      <c r="BC54" s="338">
        <v>57.41</v>
      </c>
      <c r="BD54" s="338">
        <v>59.1</v>
      </c>
      <c r="BE54" s="337">
        <v>59.1</v>
      </c>
      <c r="BF54" s="338">
        <v>61.5</v>
      </c>
      <c r="BG54" s="338">
        <v>64</v>
      </c>
      <c r="BH54" s="338">
        <v>66.180000000000007</v>
      </c>
      <c r="BI54" s="338">
        <f>BJ54</f>
        <v>67.8</v>
      </c>
      <c r="BJ54" s="337">
        <v>67.8</v>
      </c>
      <c r="BK54" s="338">
        <v>69.099999999999994</v>
      </c>
      <c r="BL54" s="338">
        <v>70.400000000000006</v>
      </c>
      <c r="BM54" s="338">
        <v>71.599999999999994</v>
      </c>
      <c r="BN54" s="338">
        <v>74.2</v>
      </c>
      <c r="BO54" s="337">
        <v>74.2</v>
      </c>
      <c r="BP54" s="338">
        <v>77.7</v>
      </c>
      <c r="BQ54" s="338">
        <v>87.8</v>
      </c>
      <c r="BR54" s="338">
        <v>104.2</v>
      </c>
      <c r="BS54" s="338">
        <f>BT54</f>
        <v>129.6</v>
      </c>
      <c r="BT54" s="337">
        <v>129.6</v>
      </c>
      <c r="BU54" s="338">
        <v>150.5</v>
      </c>
      <c r="BV54" s="338">
        <v>164</v>
      </c>
      <c r="BW54" s="338">
        <v>192</v>
      </c>
      <c r="BX54" s="338">
        <f>BY54</f>
        <v>220</v>
      </c>
      <c r="BY54" s="337">
        <v>220</v>
      </c>
    </row>
    <row r="55" spans="1:202">
      <c r="A55" s="62" t="s">
        <v>7</v>
      </c>
      <c r="B55" s="23"/>
      <c r="C55" s="63"/>
      <c r="D55" s="63">
        <f>D54/C54-1</f>
        <v>5.2631578947368363E-2</v>
      </c>
      <c r="E55" s="63">
        <f>E54/D54-1</f>
        <v>5.0000000000000044E-2</v>
      </c>
      <c r="F55" s="63">
        <f>F54/E54-1</f>
        <v>4.7619047619047672E-2</v>
      </c>
      <c r="G55" s="23"/>
      <c r="H55" s="63">
        <f>H54/F54-1</f>
        <v>4.5454545454545192E-2</v>
      </c>
      <c r="I55" s="63">
        <f>I54/H54-1</f>
        <v>4.3478260869565188E-2</v>
      </c>
      <c r="J55" s="63">
        <f>J54/I54-1</f>
        <v>4.1666666666666741E-2</v>
      </c>
      <c r="K55" s="63">
        <f>K54/J54-1</f>
        <v>8.0000000000000071E-2</v>
      </c>
      <c r="L55" s="26"/>
      <c r="M55" s="63">
        <f>M54/K54-1</f>
        <v>0.11111111111111094</v>
      </c>
      <c r="N55" s="63">
        <f>N54/M54-1</f>
        <v>0.1333333333333333</v>
      </c>
      <c r="O55" s="63">
        <f>O54/N54-1</f>
        <v>0.11764705882352944</v>
      </c>
      <c r="P55" s="63">
        <f>P54/O54-1</f>
        <v>0.13157894736842102</v>
      </c>
      <c r="Q55" s="26"/>
      <c r="R55" s="63">
        <f>R54/P54-1</f>
        <v>0.11627906976744184</v>
      </c>
      <c r="S55" s="63">
        <f>S54/R54-1</f>
        <v>0.10416666666666674</v>
      </c>
      <c r="T55" s="63">
        <f>T54/S54-1</f>
        <v>0.13207547169811318</v>
      </c>
      <c r="U55" s="63">
        <f>U54/T54-1</f>
        <v>0.1166666666666667</v>
      </c>
      <c r="V55" s="26"/>
      <c r="W55" s="63">
        <f>W54/U54-1</f>
        <v>0.11940298507462677</v>
      </c>
      <c r="X55" s="63">
        <f>X54/W54-1</f>
        <v>0.10666666666666669</v>
      </c>
      <c r="Y55" s="63">
        <f>Y54/X54-1</f>
        <v>8.43373493975903E-2</v>
      </c>
      <c r="Z55" s="63">
        <f>Z54/Y54-1</f>
        <v>6.6666666666666652E-2</v>
      </c>
      <c r="AA55" s="26"/>
      <c r="AB55" s="63">
        <f>AB54/Z54-1</f>
        <v>8.3333333333333481E-2</v>
      </c>
      <c r="AC55" s="63">
        <f>AC54/AB54-1</f>
        <v>0.46153846153846145</v>
      </c>
      <c r="AD55" s="63">
        <f>AD54/AC54-1</f>
        <v>0.13815789473684226</v>
      </c>
      <c r="AE55" s="63">
        <f>AE54/AD54-1</f>
        <v>4.6242774566473965E-2</v>
      </c>
      <c r="AF55" s="26"/>
      <c r="AG55" s="63">
        <f>AG54/AE54-1</f>
        <v>0.10497237569060758</v>
      </c>
      <c r="AH55" s="63">
        <f>AH54/AG54-1</f>
        <v>9.4999999999999973E-2</v>
      </c>
      <c r="AI55" s="63">
        <f>AI54/AH54-1</f>
        <v>9.5890410958904271E-2</v>
      </c>
      <c r="AJ55" s="63">
        <f>AJ54/AI54-1</f>
        <v>0.35416666666666674</v>
      </c>
      <c r="AK55" s="26"/>
      <c r="AL55" s="63">
        <f>AL54/AJ54-1</f>
        <v>2.1538461538461728E-2</v>
      </c>
      <c r="AM55" s="63">
        <f>AM54/AL54-1</f>
        <v>5.1204819277108404E-2</v>
      </c>
      <c r="AN55" s="63">
        <f>AN54/AM54-1</f>
        <v>5.157593123209181E-2</v>
      </c>
      <c r="AO55" s="63">
        <f>AO54/AN54-1</f>
        <v>2.9972752043596618E-2</v>
      </c>
      <c r="AP55" s="26"/>
      <c r="AQ55" s="63">
        <f>AQ54/AO54-1</f>
        <v>2.9100529100529071E-2</v>
      </c>
      <c r="AR55" s="63">
        <f>AR54/AQ54-1</f>
        <v>3.3419023136247006E-2</v>
      </c>
      <c r="AS55" s="63">
        <f>AS54/AR54-1</f>
        <v>3.9800995024875441E-2</v>
      </c>
      <c r="AT55" s="63">
        <f>AT54/AS54-1</f>
        <v>3.8277511961722466E-2</v>
      </c>
      <c r="AU55" s="26"/>
      <c r="AV55" s="63">
        <f>AV54/AT54-1</f>
        <v>3.9170506912442393E-2</v>
      </c>
      <c r="AW55" s="63">
        <f>AW54/AV54-1</f>
        <v>4.6563192904656381E-2</v>
      </c>
      <c r="AX55" s="63">
        <f>AX54/AW54-1</f>
        <v>4.8728813559322015E-2</v>
      </c>
      <c r="AY55" s="63">
        <f>AY54/AX54-1</f>
        <v>4.0404040404040442E-2</v>
      </c>
      <c r="AZ55" s="26"/>
      <c r="BA55" s="63">
        <f>BA54/AY54-1</f>
        <v>3.8834951456310662E-2</v>
      </c>
      <c r="BB55" s="63">
        <f>BB54/BA54-1</f>
        <v>3.5514018691588767E-2</v>
      </c>
      <c r="BC55" s="63">
        <f>BC54/BB54-1</f>
        <v>3.6281588447653501E-2</v>
      </c>
      <c r="BD55" s="63">
        <f>BD54/BC54-1</f>
        <v>2.943738024734377E-2</v>
      </c>
      <c r="BE55" s="26"/>
      <c r="BF55" s="63">
        <f>BF54/BD54-1</f>
        <v>4.0609137055837463E-2</v>
      </c>
      <c r="BG55" s="63">
        <f>BG54/BF54-1</f>
        <v>4.0650406504065151E-2</v>
      </c>
      <c r="BH55" s="63">
        <f>BH54/BG54-1</f>
        <v>3.4062500000000107E-2</v>
      </c>
      <c r="BI55" s="63">
        <f>BI54/BH54-1</f>
        <v>2.4478694469628248E-2</v>
      </c>
      <c r="BJ55" s="26"/>
      <c r="BK55" s="63">
        <f>BK54/BI54-1</f>
        <v>1.9174041297935096E-2</v>
      </c>
      <c r="BL55" s="63">
        <f>BL54/BK54-1</f>
        <v>1.881331403762676E-2</v>
      </c>
      <c r="BM55" s="63">
        <f>BM54/BL54-1</f>
        <v>1.7045454545454364E-2</v>
      </c>
      <c r="BN55" s="63">
        <f>BN54/BM54-1</f>
        <v>3.6312849162011274E-2</v>
      </c>
      <c r="BO55" s="26"/>
      <c r="BP55" s="63">
        <f>BP54/BN54-1</f>
        <v>4.7169811320754818E-2</v>
      </c>
      <c r="BQ55" s="63">
        <f>BQ54/BP54-1</f>
        <v>0.1299871299871298</v>
      </c>
      <c r="BR55" s="63">
        <f>BR54/BQ54-1</f>
        <v>0.18678815489749434</v>
      </c>
      <c r="BS55" s="63">
        <f>BS54/BR54-1</f>
        <v>0.24376199616122829</v>
      </c>
      <c r="BT55" s="26"/>
      <c r="BU55" s="63">
        <f>BU54/BS54-1</f>
        <v>0.16126543209876543</v>
      </c>
      <c r="BV55" s="63">
        <f>BV54/BU54-1</f>
        <v>8.9700996677740896E-2</v>
      </c>
      <c r="BW55" s="63">
        <f>BW54/BV54-1</f>
        <v>0.1707317073170731</v>
      </c>
      <c r="BX55" s="63">
        <f>BX54/BW54-1</f>
        <v>0.14583333333333326</v>
      </c>
      <c r="BY55" s="26"/>
    </row>
    <row r="56" spans="1:202">
      <c r="A56" s="62" t="s">
        <v>8</v>
      </c>
      <c r="B56" s="23"/>
      <c r="C56" s="64"/>
      <c r="D56" s="64"/>
      <c r="E56" s="64"/>
      <c r="F56" s="64"/>
      <c r="G56" s="23">
        <f t="shared" ref="G56:R56" si="36">G54/B54-1</f>
        <v>0.29411764705882359</v>
      </c>
      <c r="H56" s="64">
        <f t="shared" si="36"/>
        <v>0.21052631578947367</v>
      </c>
      <c r="I56" s="64">
        <f t="shared" si="36"/>
        <v>0.19999999999999996</v>
      </c>
      <c r="J56" s="64">
        <f t="shared" si="36"/>
        <v>0.19047619047619047</v>
      </c>
      <c r="K56" s="63">
        <f t="shared" si="36"/>
        <v>0.22727272727272729</v>
      </c>
      <c r="L56" s="23">
        <f t="shared" si="36"/>
        <v>0.22727272727272729</v>
      </c>
      <c r="M56" s="64">
        <f t="shared" si="36"/>
        <v>0.30434782608695654</v>
      </c>
      <c r="N56" s="64">
        <f t="shared" si="36"/>
        <v>0.41666666666666674</v>
      </c>
      <c r="O56" s="64">
        <f t="shared" si="36"/>
        <v>0.52</v>
      </c>
      <c r="P56" s="63">
        <f t="shared" si="36"/>
        <v>0.59259259259259234</v>
      </c>
      <c r="Q56" s="23">
        <f t="shared" si="36"/>
        <v>0.59259259259259234</v>
      </c>
      <c r="R56" s="64">
        <f t="shared" si="36"/>
        <v>0.59999999999999987</v>
      </c>
      <c r="S56" s="64">
        <f t="shared" ref="S56:Y56" si="37">S54/N54-1</f>
        <v>0.55882352941176472</v>
      </c>
      <c r="T56" s="64">
        <f t="shared" si="37"/>
        <v>0.57894736842105265</v>
      </c>
      <c r="U56" s="63">
        <f t="shared" si="37"/>
        <v>0.55813953488372103</v>
      </c>
      <c r="V56" s="23">
        <f t="shared" si="37"/>
        <v>0.55813953488372103</v>
      </c>
      <c r="W56" s="64">
        <f t="shared" si="37"/>
        <v>0.5625</v>
      </c>
      <c r="X56" s="64">
        <f t="shared" si="37"/>
        <v>0.5660377358490567</v>
      </c>
      <c r="Y56" s="64">
        <f t="shared" si="37"/>
        <v>0.5</v>
      </c>
      <c r="Z56" s="63">
        <f t="shared" ref="Z56:AI56" si="38">Z54/U54-1</f>
        <v>0.43283582089552231</v>
      </c>
      <c r="AA56" s="23">
        <f t="shared" si="38"/>
        <v>0.43283582089552231</v>
      </c>
      <c r="AB56" s="64">
        <f t="shared" si="38"/>
        <v>0.38666666666666671</v>
      </c>
      <c r="AC56" s="64">
        <f t="shared" si="38"/>
        <v>0.83132530120481896</v>
      </c>
      <c r="AD56" s="64">
        <f t="shared" si="38"/>
        <v>0.92222222222222228</v>
      </c>
      <c r="AE56" s="63">
        <f t="shared" si="38"/>
        <v>0.88541666666666696</v>
      </c>
      <c r="AF56" s="23">
        <f t="shared" si="38"/>
        <v>0.88541666666666696</v>
      </c>
      <c r="AG56" s="64">
        <f t="shared" si="38"/>
        <v>0.92307692307692291</v>
      </c>
      <c r="AH56" s="64">
        <f t="shared" si="38"/>
        <v>0.4407894736842104</v>
      </c>
      <c r="AI56" s="64">
        <f t="shared" si="38"/>
        <v>0.38728323699421963</v>
      </c>
      <c r="AJ56" s="63">
        <f t="shared" ref="AJ56:AS56" si="39">AJ54/AE54-1</f>
        <v>0.79558011049723754</v>
      </c>
      <c r="AK56" s="23">
        <f t="shared" si="39"/>
        <v>0.79558011049723754</v>
      </c>
      <c r="AL56" s="64">
        <f t="shared" si="39"/>
        <v>0.66000000000000014</v>
      </c>
      <c r="AM56" s="64">
        <f t="shared" si="39"/>
        <v>0.59360730593607314</v>
      </c>
      <c r="AN56" s="64">
        <f t="shared" si="39"/>
        <v>0.52916666666666679</v>
      </c>
      <c r="AO56" s="63">
        <f t="shared" si="39"/>
        <v>0.1630769230769229</v>
      </c>
      <c r="AP56" s="23">
        <f t="shared" si="39"/>
        <v>0.1630769230769229</v>
      </c>
      <c r="AQ56" s="64">
        <f t="shared" si="39"/>
        <v>0.17168674698795172</v>
      </c>
      <c r="AR56" s="64">
        <f t="shared" si="39"/>
        <v>0.15186246418338123</v>
      </c>
      <c r="AS56" s="64">
        <f t="shared" si="39"/>
        <v>0.13896457765667569</v>
      </c>
      <c r="AT56" s="63">
        <f t="shared" ref="AT56:BW56" si="40">AT54/AO54-1</f>
        <v>0.14814814814814814</v>
      </c>
      <c r="AU56" s="23">
        <f t="shared" si="40"/>
        <v>0.14814814814814814</v>
      </c>
      <c r="AV56" s="64">
        <f t="shared" si="40"/>
        <v>0.15938303341902316</v>
      </c>
      <c r="AW56" s="64">
        <f t="shared" si="40"/>
        <v>0.17412935323383083</v>
      </c>
      <c r="AX56" s="64">
        <f t="shared" si="40"/>
        <v>0.1842105263157896</v>
      </c>
      <c r="AY56" s="63">
        <f t="shared" si="40"/>
        <v>0.18663594470046085</v>
      </c>
      <c r="AZ56" s="23">
        <f t="shared" si="40"/>
        <v>0.18663594470046085</v>
      </c>
      <c r="BA56" s="64">
        <f t="shared" si="40"/>
        <v>0.1862527716186253</v>
      </c>
      <c r="BB56" s="64">
        <f t="shared" si="40"/>
        <v>0.17372881355932202</v>
      </c>
      <c r="BC56" s="64">
        <f t="shared" si="40"/>
        <v>0.15979797979797983</v>
      </c>
      <c r="BD56" s="63">
        <f t="shared" si="40"/>
        <v>0.14757281553398061</v>
      </c>
      <c r="BE56" s="23">
        <f t="shared" si="40"/>
        <v>0.14757281553398061</v>
      </c>
      <c r="BF56" s="64">
        <f t="shared" si="40"/>
        <v>0.14953271028037385</v>
      </c>
      <c r="BG56" s="64">
        <f t="shared" si="40"/>
        <v>0.15523465703971118</v>
      </c>
      <c r="BH56" s="64">
        <f t="shared" si="40"/>
        <v>0.15276084305870086</v>
      </c>
      <c r="BI56" s="63">
        <f t="shared" si="40"/>
        <v>0.14720812182741105</v>
      </c>
      <c r="BJ56" s="23">
        <f t="shared" si="40"/>
        <v>0.14720812182741105</v>
      </c>
      <c r="BK56" s="64">
        <f t="shared" si="40"/>
        <v>0.12357723577235769</v>
      </c>
      <c r="BL56" s="64">
        <f t="shared" si="40"/>
        <v>0.10000000000000009</v>
      </c>
      <c r="BM56" s="64">
        <f t="shared" si="40"/>
        <v>8.1897854336657305E-2</v>
      </c>
      <c r="BN56" s="63">
        <f t="shared" si="40"/>
        <v>9.4395280235988199E-2</v>
      </c>
      <c r="BO56" s="23">
        <f t="shared" si="40"/>
        <v>9.4395280235988199E-2</v>
      </c>
      <c r="BP56" s="64">
        <f t="shared" si="40"/>
        <v>0.12445730824891466</v>
      </c>
      <c r="BQ56" s="64">
        <f t="shared" si="40"/>
        <v>0.24715909090909083</v>
      </c>
      <c r="BR56" s="64">
        <f t="shared" si="40"/>
        <v>0.45530726256983245</v>
      </c>
      <c r="BS56" s="63">
        <f t="shared" si="40"/>
        <v>0.74663072776280304</v>
      </c>
      <c r="BT56" s="23">
        <f t="shared" si="40"/>
        <v>0.74663072776280304</v>
      </c>
      <c r="BU56" s="64">
        <f t="shared" si="40"/>
        <v>0.93693693693693691</v>
      </c>
      <c r="BV56" s="64">
        <f t="shared" si="40"/>
        <v>0.86788154897494318</v>
      </c>
      <c r="BW56" s="64">
        <f t="shared" si="40"/>
        <v>0.84261036468330119</v>
      </c>
      <c r="BX56" s="63">
        <f t="shared" ref="BX56" si="41">BX54/BS54-1</f>
        <v>0.69753086419753085</v>
      </c>
      <c r="BY56" s="23">
        <f t="shared" ref="BY56" si="42">BY54/BT54-1</f>
        <v>0.69753086419753085</v>
      </c>
    </row>
    <row r="57" spans="1:202" ht="18.75" customHeight="1">
      <c r="A57" s="60" t="s">
        <v>240</v>
      </c>
      <c r="B57" s="23"/>
      <c r="C57" s="64"/>
      <c r="D57" s="64"/>
      <c r="E57" s="64"/>
      <c r="F57" s="64"/>
      <c r="G57" s="23"/>
      <c r="H57" s="64"/>
      <c r="I57" s="64"/>
      <c r="J57" s="64"/>
      <c r="K57" s="63"/>
      <c r="L57" s="88" t="s">
        <v>37</v>
      </c>
      <c r="M57" s="88" t="s">
        <v>37</v>
      </c>
      <c r="N57" s="88" t="s">
        <v>37</v>
      </c>
      <c r="O57" s="88" t="s">
        <v>37</v>
      </c>
      <c r="P57" s="88" t="s">
        <v>37</v>
      </c>
      <c r="Q57" s="88" t="s">
        <v>37</v>
      </c>
      <c r="R57" s="88" t="s">
        <v>37</v>
      </c>
      <c r="S57" s="88" t="s">
        <v>37</v>
      </c>
      <c r="T57" s="88" t="s">
        <v>37</v>
      </c>
      <c r="U57" s="88" t="s">
        <v>37</v>
      </c>
      <c r="V57" s="88" t="s">
        <v>37</v>
      </c>
      <c r="W57" s="88" t="s">
        <v>37</v>
      </c>
      <c r="X57" s="88" t="s">
        <v>37</v>
      </c>
      <c r="Y57" s="88" t="s">
        <v>37</v>
      </c>
      <c r="Z57" s="88" t="s">
        <v>37</v>
      </c>
      <c r="AA57" s="88" t="s">
        <v>37</v>
      </c>
      <c r="AB57" s="88" t="s">
        <v>37</v>
      </c>
      <c r="AC57" s="88" t="s">
        <v>37</v>
      </c>
      <c r="AD57" s="88" t="s">
        <v>37</v>
      </c>
      <c r="AE57" s="88" t="s">
        <v>37</v>
      </c>
      <c r="AF57" s="88" t="s">
        <v>37</v>
      </c>
      <c r="AG57" s="88" t="s">
        <v>37</v>
      </c>
      <c r="AH57" s="88" t="s">
        <v>37</v>
      </c>
      <c r="AI57" s="88" t="s">
        <v>37</v>
      </c>
      <c r="AJ57" s="88" t="s">
        <v>37</v>
      </c>
      <c r="AK57" s="88" t="s">
        <v>37</v>
      </c>
      <c r="AL57" s="88" t="s">
        <v>37</v>
      </c>
      <c r="AM57" s="88" t="s">
        <v>37</v>
      </c>
      <c r="AN57" s="88" t="s">
        <v>37</v>
      </c>
      <c r="AO57" s="88" t="s">
        <v>37</v>
      </c>
      <c r="AP57" s="88" t="s">
        <v>37</v>
      </c>
      <c r="AQ57" s="88" t="s">
        <v>37</v>
      </c>
      <c r="AR57" s="88" t="s">
        <v>37</v>
      </c>
      <c r="AS57" s="88" t="s">
        <v>37</v>
      </c>
      <c r="AT57" s="88" t="s">
        <v>37</v>
      </c>
      <c r="AU57" s="88" t="s">
        <v>37</v>
      </c>
      <c r="AV57" s="88" t="s">
        <v>37</v>
      </c>
      <c r="AW57" s="88" t="s">
        <v>37</v>
      </c>
      <c r="AX57" s="88" t="s">
        <v>37</v>
      </c>
      <c r="AY57" s="88" t="s">
        <v>37</v>
      </c>
      <c r="AZ57" s="88" t="s">
        <v>37</v>
      </c>
      <c r="BA57" s="73" t="s">
        <v>34</v>
      </c>
      <c r="BB57" s="73" t="s">
        <v>34</v>
      </c>
      <c r="BC57" s="73" t="s">
        <v>34</v>
      </c>
      <c r="BD57" s="61">
        <v>100</v>
      </c>
      <c r="BE57" s="27">
        <v>100</v>
      </c>
      <c r="BF57" s="61">
        <v>159</v>
      </c>
      <c r="BG57" s="61">
        <v>215</v>
      </c>
      <c r="BH57" s="61">
        <v>272</v>
      </c>
      <c r="BI57" s="61">
        <v>321</v>
      </c>
      <c r="BJ57" s="27">
        <v>321</v>
      </c>
      <c r="BK57" s="61">
        <v>378</v>
      </c>
      <c r="BL57" s="61">
        <v>433</v>
      </c>
      <c r="BM57" s="61">
        <v>487</v>
      </c>
      <c r="BN57" s="61">
        <f>BO57</f>
        <v>537</v>
      </c>
      <c r="BO57" s="27">
        <v>537</v>
      </c>
      <c r="BP57" s="61">
        <v>579</v>
      </c>
      <c r="BQ57" s="61">
        <v>609</v>
      </c>
      <c r="BR57" s="61">
        <v>635</v>
      </c>
      <c r="BS57" s="61">
        <f>BT57</f>
        <v>666</v>
      </c>
      <c r="BT57" s="27">
        <v>666</v>
      </c>
      <c r="BU57" s="61">
        <v>688</v>
      </c>
      <c r="BV57" s="61">
        <v>708</v>
      </c>
      <c r="BW57" s="61">
        <v>733</v>
      </c>
      <c r="BX57" s="61">
        <f>BY57</f>
        <v>764</v>
      </c>
      <c r="BY57" s="27">
        <v>764</v>
      </c>
    </row>
    <row r="58" spans="1:202" ht="13.5" customHeight="1">
      <c r="A58" s="62" t="s">
        <v>359</v>
      </c>
      <c r="B58" s="23"/>
      <c r="C58" s="64"/>
      <c r="D58" s="64"/>
      <c r="E58" s="64"/>
      <c r="F58" s="64"/>
      <c r="G58" s="23"/>
      <c r="H58" s="64"/>
      <c r="I58" s="64"/>
      <c r="J58" s="64"/>
      <c r="K58" s="63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73"/>
      <c r="BB58" s="73"/>
      <c r="BC58" s="73"/>
      <c r="BD58" s="61"/>
      <c r="BE58" s="27"/>
      <c r="BF58" s="256">
        <f>BF57-BE57</f>
        <v>59</v>
      </c>
      <c r="BG58" s="256">
        <f>BG57-BF57</f>
        <v>56</v>
      </c>
      <c r="BH58" s="256">
        <f>BH57-BG57</f>
        <v>57</v>
      </c>
      <c r="BI58" s="256">
        <f>BI57-BH57</f>
        <v>49</v>
      </c>
      <c r="BJ58" s="257"/>
      <c r="BK58" s="256">
        <f>BK57-BI57</f>
        <v>57</v>
      </c>
      <c r="BL58" s="256">
        <f>BL57-BK57</f>
        <v>55</v>
      </c>
      <c r="BM58" s="256">
        <f>BM57-BL57</f>
        <v>54</v>
      </c>
      <c r="BN58" s="256">
        <f>BN57-BM57</f>
        <v>50</v>
      </c>
      <c r="BO58" s="257"/>
      <c r="BP58" s="256">
        <f>BP57-BN57</f>
        <v>42</v>
      </c>
      <c r="BQ58" s="256">
        <f>BQ57-BP57</f>
        <v>30</v>
      </c>
      <c r="BR58" s="256">
        <f>BR57-BQ57</f>
        <v>26</v>
      </c>
      <c r="BS58" s="256">
        <f>BS57-BR57</f>
        <v>31</v>
      </c>
      <c r="BT58" s="313">
        <f>BT57-BO57</f>
        <v>129</v>
      </c>
      <c r="BU58" s="256">
        <f>BU57-BS57</f>
        <v>22</v>
      </c>
      <c r="BV58" s="256">
        <f>BV57-BU57</f>
        <v>20</v>
      </c>
      <c r="BW58" s="256">
        <f>BW57-BV57</f>
        <v>25</v>
      </c>
      <c r="BX58" s="256">
        <f>BX57-BW57</f>
        <v>31</v>
      </c>
      <c r="BY58" s="313">
        <f>BY57-BT57</f>
        <v>98</v>
      </c>
    </row>
    <row r="59" spans="1:202" ht="8.25" customHeight="1">
      <c r="A59" s="60"/>
      <c r="B59" s="23"/>
      <c r="C59" s="64"/>
      <c r="D59" s="64"/>
      <c r="E59" s="64"/>
      <c r="F59" s="64"/>
      <c r="G59" s="23"/>
      <c r="H59" s="64"/>
      <c r="I59" s="64"/>
      <c r="J59" s="64"/>
      <c r="K59" s="63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88"/>
      <c r="BA59" s="73"/>
      <c r="BB59" s="73"/>
      <c r="BC59" s="73"/>
      <c r="BD59" s="61"/>
      <c r="BE59" s="27"/>
      <c r="BF59" s="61"/>
      <c r="BG59" s="61"/>
      <c r="BH59" s="61"/>
      <c r="BI59" s="61"/>
      <c r="BJ59" s="27"/>
      <c r="BK59" s="61"/>
      <c r="BL59" s="61"/>
      <c r="BM59" s="61"/>
      <c r="BN59" s="61"/>
      <c r="BO59" s="27"/>
      <c r="BP59" s="61"/>
      <c r="BQ59" s="61"/>
      <c r="BR59" s="61"/>
      <c r="BS59" s="61"/>
      <c r="BT59" s="27"/>
      <c r="BU59" s="61"/>
      <c r="BV59" s="61"/>
      <c r="BW59" s="61"/>
      <c r="BX59" s="61"/>
      <c r="BY59" s="27"/>
    </row>
    <row r="60" spans="1:202" ht="14.25" customHeight="1">
      <c r="A60" s="60" t="s">
        <v>250</v>
      </c>
      <c r="B60" s="23"/>
      <c r="C60" s="64"/>
      <c r="D60" s="64"/>
      <c r="E60" s="64"/>
      <c r="F60" s="64"/>
      <c r="G60" s="23"/>
      <c r="H60" s="64"/>
      <c r="I60" s="64"/>
      <c r="J60" s="64"/>
      <c r="K60" s="63"/>
      <c r="L60" s="23"/>
      <c r="M60" s="64"/>
      <c r="N60" s="64"/>
      <c r="O60" s="64"/>
      <c r="P60" s="63"/>
      <c r="Q60" s="23"/>
      <c r="R60" s="64"/>
      <c r="S60" s="64"/>
      <c r="T60" s="64"/>
      <c r="U60" s="63"/>
      <c r="V60" s="88" t="s">
        <v>37</v>
      </c>
      <c r="W60" s="88" t="s">
        <v>37</v>
      </c>
      <c r="X60" s="88" t="s">
        <v>37</v>
      </c>
      <c r="Y60" s="88" t="s">
        <v>37</v>
      </c>
      <c r="Z60" s="88" t="s">
        <v>37</v>
      </c>
      <c r="AA60" s="88" t="s">
        <v>37</v>
      </c>
      <c r="AB60" s="88" t="s">
        <v>37</v>
      </c>
      <c r="AC60" s="88" t="s">
        <v>37</v>
      </c>
      <c r="AD60" s="88" t="s">
        <v>37</v>
      </c>
      <c r="AE60" s="88" t="s">
        <v>37</v>
      </c>
      <c r="AF60" s="88" t="s">
        <v>37</v>
      </c>
      <c r="AG60" s="88" t="s">
        <v>37</v>
      </c>
      <c r="AH60" s="88" t="s">
        <v>37</v>
      </c>
      <c r="AI60" s="88" t="s">
        <v>37</v>
      </c>
      <c r="AJ60" s="88" t="s">
        <v>37</v>
      </c>
      <c r="AK60" s="88" t="s">
        <v>37</v>
      </c>
      <c r="AL60" s="88" t="s">
        <v>37</v>
      </c>
      <c r="AM60" s="88" t="s">
        <v>37</v>
      </c>
      <c r="AN60" s="88" t="s">
        <v>37</v>
      </c>
      <c r="AO60" s="88" t="s">
        <v>37</v>
      </c>
      <c r="AP60" s="88" t="s">
        <v>37</v>
      </c>
      <c r="AQ60" s="88" t="s">
        <v>37</v>
      </c>
      <c r="AR60" s="88" t="s">
        <v>37</v>
      </c>
      <c r="AS60" s="88" t="s">
        <v>37</v>
      </c>
      <c r="AT60" s="88" t="s">
        <v>37</v>
      </c>
      <c r="AU60" s="88" t="s">
        <v>37</v>
      </c>
      <c r="AV60" s="88" t="s">
        <v>37</v>
      </c>
      <c r="AW60" s="88" t="s">
        <v>37</v>
      </c>
      <c r="AX60" s="88" t="s">
        <v>37</v>
      </c>
      <c r="AY60" s="88" t="s">
        <v>37</v>
      </c>
      <c r="AZ60" s="88" t="s">
        <v>37</v>
      </c>
      <c r="BA60" s="64"/>
      <c r="BB60" s="64"/>
      <c r="BC60" s="64"/>
      <c r="BD60" s="63"/>
      <c r="BE60" s="88" t="s">
        <v>37</v>
      </c>
      <c r="BF60" s="61">
        <v>60</v>
      </c>
      <c r="BG60" s="61">
        <v>77</v>
      </c>
      <c r="BH60" s="61">
        <v>100</v>
      </c>
      <c r="BI60" s="61">
        <v>116</v>
      </c>
      <c r="BJ60" s="27">
        <v>116</v>
      </c>
      <c r="BK60" s="61">
        <v>144</v>
      </c>
      <c r="BL60" s="61">
        <v>177</v>
      </c>
      <c r="BM60" s="61">
        <v>218</v>
      </c>
      <c r="BN60" s="61">
        <f>BO60</f>
        <v>248</v>
      </c>
      <c r="BO60" s="27">
        <v>248</v>
      </c>
      <c r="BP60" s="61">
        <v>277</v>
      </c>
      <c r="BQ60" s="61">
        <v>299</v>
      </c>
      <c r="BR60" s="61">
        <v>323</v>
      </c>
      <c r="BS60" s="61">
        <f>BT60</f>
        <v>357</v>
      </c>
      <c r="BT60" s="27">
        <v>357</v>
      </c>
      <c r="BU60" s="61">
        <v>374</v>
      </c>
      <c r="BV60" s="61">
        <v>386</v>
      </c>
      <c r="BW60" s="61">
        <v>402</v>
      </c>
      <c r="BX60" s="61">
        <f>BY60</f>
        <v>416</v>
      </c>
      <c r="BY60" s="27">
        <v>416</v>
      </c>
    </row>
    <row r="61" spans="1:202">
      <c r="A61" s="62" t="s">
        <v>359</v>
      </c>
      <c r="Q61" s="88"/>
      <c r="V61" s="23"/>
      <c r="W61" s="64"/>
      <c r="X61" s="64"/>
      <c r="Y61" s="64"/>
      <c r="Z61" s="63"/>
      <c r="AA61" s="23"/>
      <c r="AB61" s="64"/>
      <c r="AC61" s="64"/>
      <c r="AD61" s="64"/>
      <c r="AE61" s="63"/>
      <c r="AF61" s="23"/>
      <c r="AG61" s="64"/>
      <c r="AH61" s="64"/>
      <c r="AI61" s="64"/>
      <c r="AJ61" s="63"/>
      <c r="AK61" s="23"/>
      <c r="AL61" s="64"/>
      <c r="AM61" s="64"/>
      <c r="AN61" s="64"/>
      <c r="AO61" s="63"/>
      <c r="AP61" s="23"/>
      <c r="AQ61" s="64"/>
      <c r="AR61" s="64"/>
      <c r="AS61" s="64"/>
      <c r="AT61" s="63"/>
      <c r="AU61" s="23"/>
      <c r="AV61" s="64"/>
      <c r="AW61" s="64"/>
      <c r="AX61" s="64"/>
      <c r="AY61" s="63"/>
      <c r="AZ61" s="23"/>
      <c r="BA61" s="64"/>
      <c r="BB61" s="64"/>
      <c r="BC61" s="64"/>
      <c r="BD61" s="63"/>
      <c r="BE61" s="23"/>
      <c r="BG61" s="256">
        <f>BG60-BF60</f>
        <v>17</v>
      </c>
      <c r="BH61" s="256">
        <f>BH60-BG60</f>
        <v>23</v>
      </c>
      <c r="BI61" s="256">
        <f>BI60-BH60</f>
        <v>16</v>
      </c>
      <c r="BJ61" s="257"/>
      <c r="BK61" s="256">
        <f>BK60-BI60</f>
        <v>28</v>
      </c>
      <c r="BL61" s="256">
        <f>BL60-BK60</f>
        <v>33</v>
      </c>
      <c r="BM61" s="256">
        <f>BM60-BL60</f>
        <v>41</v>
      </c>
      <c r="BN61" s="256">
        <f>BN60-BM60</f>
        <v>30</v>
      </c>
      <c r="BO61" s="257"/>
      <c r="BP61" s="256">
        <f>BP60-BN60</f>
        <v>29</v>
      </c>
      <c r="BQ61" s="256">
        <f>BQ60-BP60</f>
        <v>22</v>
      </c>
      <c r="BR61" s="256">
        <f>BR60-BQ60</f>
        <v>24</v>
      </c>
      <c r="BS61" s="256">
        <f>BS60-BR60</f>
        <v>34</v>
      </c>
      <c r="BT61" s="313">
        <f>BT60-BO60</f>
        <v>109</v>
      </c>
      <c r="BU61" s="256">
        <f>BU60-BS60</f>
        <v>17</v>
      </c>
      <c r="BV61" s="256">
        <f>BV60-BU60</f>
        <v>12</v>
      </c>
      <c r="BW61" s="256">
        <f>BW60-BV60</f>
        <v>16</v>
      </c>
      <c r="BX61" s="256">
        <f>BX60-BW60</f>
        <v>14</v>
      </c>
      <c r="BY61" s="313">
        <f>BY60-BT60</f>
        <v>59</v>
      </c>
    </row>
    <row r="62" spans="1:202" s="44" customFormat="1" ht="4.95" customHeight="1">
      <c r="A62" s="42"/>
      <c r="B62" s="42"/>
      <c r="K62" s="43"/>
      <c r="L62" s="43"/>
      <c r="P62" s="43"/>
      <c r="Q62" s="43"/>
      <c r="U62" s="43"/>
      <c r="V62" s="43"/>
      <c r="Z62" s="43"/>
      <c r="AA62" s="43"/>
      <c r="AE62" s="43"/>
      <c r="AF62" s="43"/>
      <c r="AJ62" s="43"/>
      <c r="AK62" s="43"/>
      <c r="AO62" s="43"/>
      <c r="AP62" s="43"/>
      <c r="AT62" s="43"/>
      <c r="AU62" s="43"/>
      <c r="AY62" s="43"/>
      <c r="AZ62" s="43"/>
      <c r="BD62" s="43"/>
      <c r="BE62" s="43"/>
      <c r="BI62" s="43"/>
      <c r="BJ62" s="43"/>
      <c r="BN62" s="43"/>
      <c r="BO62" s="43"/>
      <c r="BS62" s="43"/>
      <c r="BT62" s="43"/>
      <c r="BX62" s="43"/>
      <c r="BY62" s="43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24"/>
      <c r="DF62" s="24"/>
      <c r="DG62" s="24"/>
      <c r="DH62" s="24"/>
      <c r="DI62" s="24"/>
      <c r="DJ62" s="24"/>
      <c r="DK62" s="24"/>
      <c r="DL62" s="24"/>
      <c r="DM62" s="24"/>
      <c r="DN62" s="24"/>
      <c r="DO62" s="24"/>
      <c r="DP62" s="24"/>
      <c r="DQ62" s="24"/>
      <c r="DR62" s="24"/>
      <c r="DS62" s="24"/>
      <c r="DT62" s="24"/>
      <c r="DU62" s="24"/>
      <c r="DV62" s="24"/>
      <c r="DW62" s="24"/>
      <c r="DX62" s="24"/>
      <c r="DY62" s="24"/>
      <c r="DZ62" s="24"/>
      <c r="EA62" s="24"/>
      <c r="EB62" s="24"/>
      <c r="EC62" s="24"/>
      <c r="ED62" s="24"/>
      <c r="EE62" s="24"/>
      <c r="EF62" s="24"/>
      <c r="EG62" s="24"/>
      <c r="EH62" s="24"/>
      <c r="EI62" s="24"/>
      <c r="EJ62" s="24"/>
      <c r="EK62" s="24"/>
      <c r="EL62" s="24"/>
      <c r="EM62" s="24"/>
      <c r="EN62" s="24"/>
      <c r="EO62" s="24"/>
      <c r="EP62" s="24"/>
      <c r="EQ62" s="24"/>
      <c r="ER62" s="24"/>
      <c r="ES62" s="24"/>
      <c r="ET62" s="24"/>
      <c r="EU62" s="24"/>
      <c r="EV62" s="24"/>
      <c r="EW62" s="24"/>
      <c r="EX62" s="24"/>
      <c r="EY62" s="24"/>
      <c r="EZ62" s="24"/>
      <c r="FA62" s="24"/>
      <c r="FB62" s="24"/>
      <c r="FC62" s="24"/>
      <c r="FD62" s="24"/>
      <c r="FE62" s="24"/>
      <c r="FF62" s="24"/>
      <c r="FG62" s="24"/>
      <c r="FH62" s="24"/>
      <c r="FI62" s="24"/>
      <c r="FJ62" s="24"/>
      <c r="FK62" s="24"/>
      <c r="FL62" s="24"/>
      <c r="FM62" s="24"/>
      <c r="FN62" s="24"/>
      <c r="FO62" s="24"/>
      <c r="FP62" s="24"/>
      <c r="FQ62" s="24"/>
      <c r="FR62" s="24"/>
      <c r="FS62" s="24"/>
      <c r="FT62" s="24"/>
      <c r="FU62" s="24"/>
      <c r="FV62" s="24"/>
      <c r="FW62" s="24"/>
      <c r="FX62" s="24"/>
      <c r="FY62" s="24"/>
      <c r="FZ62" s="24"/>
      <c r="GA62" s="24"/>
      <c r="GB62" s="24"/>
      <c r="GC62" s="24"/>
      <c r="GD62" s="24"/>
      <c r="GE62" s="24"/>
      <c r="GF62" s="24"/>
      <c r="GG62" s="24"/>
      <c r="GH62" s="24"/>
      <c r="GI62" s="24"/>
      <c r="GJ62" s="24"/>
      <c r="GK62" s="24"/>
      <c r="GL62" s="24"/>
      <c r="GM62" s="24"/>
      <c r="GN62" s="24"/>
      <c r="GO62" s="24"/>
      <c r="GP62" s="24"/>
      <c r="GQ62" s="24"/>
      <c r="GR62" s="24"/>
      <c r="GS62" s="24"/>
      <c r="GT62" s="24"/>
    </row>
    <row r="63" spans="1:202" s="25" customFormat="1" ht="11.25" customHeight="1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2"/>
      <c r="L63" s="52"/>
      <c r="M63" s="51"/>
      <c r="N63" s="51"/>
      <c r="O63" s="51"/>
      <c r="P63" s="52"/>
      <c r="Q63" s="52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  <c r="CX63" s="24"/>
      <c r="CY63" s="24"/>
      <c r="CZ63" s="24"/>
      <c r="DA63" s="24"/>
      <c r="DB63" s="24"/>
      <c r="DC63" s="24"/>
      <c r="DD63" s="24"/>
      <c r="DE63" s="24"/>
      <c r="DF63" s="24"/>
      <c r="DG63" s="24"/>
      <c r="DH63" s="24"/>
      <c r="DI63" s="24"/>
      <c r="DJ63" s="24"/>
      <c r="DK63" s="24"/>
      <c r="DL63" s="24"/>
      <c r="DM63" s="24"/>
      <c r="DN63" s="24"/>
      <c r="DO63" s="24"/>
      <c r="DP63" s="24"/>
      <c r="DQ63" s="24"/>
      <c r="DR63" s="24"/>
      <c r="DS63" s="24"/>
      <c r="DT63" s="24"/>
      <c r="DU63" s="24"/>
      <c r="DV63" s="24"/>
      <c r="DW63" s="24"/>
      <c r="DX63" s="24"/>
      <c r="DY63" s="24"/>
      <c r="DZ63" s="24"/>
      <c r="EA63" s="24"/>
      <c r="EB63" s="24"/>
      <c r="EC63" s="24"/>
      <c r="ED63" s="24"/>
      <c r="EE63" s="24"/>
      <c r="EF63" s="24"/>
      <c r="EG63" s="24"/>
      <c r="EH63" s="24"/>
      <c r="EI63" s="24"/>
      <c r="EJ63" s="24"/>
      <c r="EK63" s="24"/>
      <c r="EL63" s="24"/>
      <c r="EM63" s="24"/>
      <c r="EN63" s="24"/>
      <c r="EO63" s="24"/>
      <c r="EP63" s="24"/>
      <c r="EQ63" s="24"/>
      <c r="ER63" s="24"/>
      <c r="ES63" s="24"/>
      <c r="ET63" s="24"/>
      <c r="EU63" s="24"/>
      <c r="EV63" s="24"/>
      <c r="EW63" s="24"/>
      <c r="EX63" s="24"/>
      <c r="EY63" s="24"/>
      <c r="EZ63" s="24"/>
      <c r="FA63" s="24"/>
      <c r="FB63" s="24"/>
      <c r="FC63" s="24"/>
      <c r="FD63" s="24"/>
      <c r="FE63" s="24"/>
      <c r="FF63" s="24"/>
      <c r="FG63" s="24"/>
      <c r="FH63" s="24"/>
      <c r="FI63" s="24"/>
      <c r="FJ63" s="24"/>
      <c r="FK63" s="24"/>
      <c r="FL63" s="24"/>
      <c r="FM63" s="24"/>
      <c r="FN63" s="24"/>
      <c r="FO63" s="24"/>
      <c r="FP63" s="24"/>
      <c r="FQ63" s="24"/>
      <c r="FR63" s="24"/>
      <c r="FS63" s="24"/>
      <c r="FT63" s="24"/>
      <c r="FU63" s="24"/>
      <c r="FV63" s="24"/>
      <c r="FW63" s="24"/>
      <c r="FX63" s="24"/>
      <c r="FY63" s="2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24"/>
      <c r="GM63" s="24"/>
      <c r="GN63" s="24"/>
      <c r="GO63" s="24"/>
      <c r="GP63" s="24"/>
      <c r="GQ63" s="24"/>
      <c r="GR63" s="24"/>
      <c r="GS63" s="24"/>
      <c r="GT63" s="24"/>
    </row>
    <row r="64" spans="1:202" ht="18.600000000000001" customHeight="1">
      <c r="A64" s="33" t="s">
        <v>39</v>
      </c>
      <c r="B64" s="33"/>
      <c r="C64" s="20"/>
      <c r="D64" s="20"/>
      <c r="E64" s="20"/>
      <c r="F64" s="20"/>
      <c r="G64" s="20"/>
      <c r="H64" s="20"/>
      <c r="I64" s="20"/>
      <c r="J64" s="20"/>
      <c r="K64" s="26"/>
      <c r="L64" s="26"/>
      <c r="M64" s="20"/>
      <c r="N64" s="20"/>
      <c r="O64" s="20"/>
      <c r="P64" s="26"/>
      <c r="Q64" s="26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</row>
    <row r="65" spans="1:202" ht="5.0999999999999996" customHeight="1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4"/>
      <c r="L65" s="54"/>
      <c r="M65" s="53"/>
      <c r="N65" s="53"/>
      <c r="O65" s="53"/>
      <c r="P65" s="54"/>
      <c r="Q65" s="54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3"/>
      <c r="BM65" s="53"/>
      <c r="BN65" s="53"/>
      <c r="BO65" s="53"/>
      <c r="BP65" s="53"/>
      <c r="BQ65" s="53"/>
      <c r="BR65" s="53"/>
      <c r="BS65" s="53"/>
      <c r="BT65" s="53"/>
      <c r="BU65" s="53"/>
      <c r="BV65" s="53"/>
      <c r="BW65" s="53"/>
      <c r="BX65" s="53"/>
      <c r="BY65" s="53"/>
    </row>
    <row r="66" spans="1:202" s="41" customFormat="1">
      <c r="A66" s="295" t="s">
        <v>357</v>
      </c>
      <c r="B66" s="295"/>
      <c r="C66" s="283"/>
      <c r="D66" s="283"/>
      <c r="E66" s="283"/>
      <c r="F66" s="283"/>
      <c r="G66" s="283"/>
      <c r="H66" s="283"/>
      <c r="I66" s="283"/>
      <c r="J66" s="283"/>
      <c r="K66" s="283"/>
      <c r="L66" s="283"/>
      <c r="M66" s="283"/>
      <c r="N66" s="283"/>
      <c r="O66" s="283"/>
      <c r="P66" s="283"/>
      <c r="Q66" s="283"/>
      <c r="R66" s="283"/>
      <c r="S66" s="283"/>
      <c r="T66" s="283"/>
      <c r="U66" s="283"/>
      <c r="V66" s="283"/>
      <c r="W66" s="283"/>
      <c r="X66" s="283"/>
      <c r="Y66" s="283"/>
      <c r="Z66" s="283"/>
      <c r="AA66" s="283"/>
      <c r="AB66" s="283"/>
      <c r="AC66" s="283"/>
      <c r="AD66" s="283"/>
      <c r="AE66" s="283"/>
      <c r="AF66" s="283"/>
      <c r="AG66" s="283"/>
      <c r="AH66" s="283"/>
      <c r="AI66" s="283"/>
      <c r="AJ66" s="283"/>
      <c r="AK66" s="283"/>
      <c r="AL66" s="283"/>
      <c r="AM66" s="283"/>
      <c r="AN66" s="283"/>
      <c r="AO66" s="283"/>
      <c r="AP66" s="283"/>
      <c r="AQ66" s="283"/>
      <c r="AR66" s="283"/>
      <c r="AS66" s="283"/>
      <c r="AT66" s="283"/>
      <c r="AU66" s="283"/>
      <c r="AV66" s="283"/>
      <c r="AW66" s="283"/>
      <c r="AX66" s="283"/>
      <c r="AY66" s="283"/>
      <c r="AZ66" s="283"/>
      <c r="BA66" s="283"/>
      <c r="BB66" s="283"/>
      <c r="BC66" s="283"/>
      <c r="BD66" s="283"/>
      <c r="BE66" s="283"/>
      <c r="BF66" s="283"/>
      <c r="BG66" s="283"/>
      <c r="BH66" s="283"/>
      <c r="BI66" s="283"/>
      <c r="BJ66" s="283"/>
      <c r="BK66" s="283"/>
      <c r="BL66" s="283"/>
      <c r="BM66" s="283"/>
      <c r="BN66" s="283"/>
      <c r="BO66" s="283"/>
      <c r="BP66" s="283"/>
      <c r="BQ66" s="283"/>
      <c r="BR66" s="283"/>
      <c r="BS66" s="283"/>
      <c r="BT66" s="283"/>
      <c r="BU66" s="283"/>
      <c r="BV66" s="283"/>
      <c r="BW66" s="283"/>
      <c r="BX66" s="283"/>
      <c r="BY66" s="28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</row>
    <row r="67" spans="1:202">
      <c r="A67" s="79" t="s">
        <v>405</v>
      </c>
      <c r="B67" s="36">
        <v>2749</v>
      </c>
      <c r="C67" s="66">
        <v>2701</v>
      </c>
      <c r="D67" s="66">
        <v>2670</v>
      </c>
      <c r="E67" s="66">
        <v>2634</v>
      </c>
      <c r="F67" s="66">
        <v>2604</v>
      </c>
      <c r="G67" s="36">
        <v>2604</v>
      </c>
      <c r="H67" s="66">
        <v>2571</v>
      </c>
      <c r="I67" s="66">
        <v>2540</v>
      </c>
      <c r="J67" s="66">
        <v>2513</v>
      </c>
      <c r="K67" s="61">
        <v>2483</v>
      </c>
      <c r="L67" s="35">
        <v>2483</v>
      </c>
      <c r="M67" s="66">
        <v>2454</v>
      </c>
      <c r="N67" s="66">
        <v>2422</v>
      </c>
      <c r="O67" s="66">
        <v>2394</v>
      </c>
      <c r="P67" s="61">
        <v>2366</v>
      </c>
      <c r="Q67" s="35">
        <v>2366</v>
      </c>
      <c r="R67" s="66">
        <v>2358</v>
      </c>
      <c r="S67" s="66">
        <v>2356</v>
      </c>
      <c r="T67" s="66">
        <v>2363</v>
      </c>
      <c r="U67" s="61">
        <v>2367</v>
      </c>
      <c r="V67" s="35">
        <v>2367</v>
      </c>
      <c r="W67" s="66">
        <v>2368</v>
      </c>
      <c r="X67" s="66">
        <v>2335</v>
      </c>
      <c r="Y67" s="66">
        <v>2299</v>
      </c>
      <c r="Z67" s="61">
        <v>2268</v>
      </c>
      <c r="AA67" s="35">
        <v>2268</v>
      </c>
      <c r="AB67" s="66">
        <v>2242</v>
      </c>
      <c r="AC67" s="66">
        <v>2224</v>
      </c>
      <c r="AD67" s="66">
        <v>2223</v>
      </c>
      <c r="AE67" s="61">
        <v>2216</v>
      </c>
      <c r="AF67" s="35">
        <v>2216</v>
      </c>
      <c r="AG67" s="66">
        <v>2214</v>
      </c>
      <c r="AH67" s="66">
        <v>2205</v>
      </c>
      <c r="AI67" s="66">
        <v>2205</v>
      </c>
      <c r="AJ67" s="61">
        <v>2205</v>
      </c>
      <c r="AK67" s="35">
        <v>2205</v>
      </c>
      <c r="AL67" s="66">
        <v>2125</v>
      </c>
      <c r="AM67" s="66">
        <v>2117</v>
      </c>
      <c r="AN67" s="66">
        <v>2103</v>
      </c>
      <c r="AO67" s="61">
        <v>2087</v>
      </c>
      <c r="AP67" s="35">
        <v>2087</v>
      </c>
      <c r="AQ67" s="66">
        <v>2068</v>
      </c>
      <c r="AR67" s="66">
        <v>2050</v>
      </c>
      <c r="AS67" s="66">
        <v>2031</v>
      </c>
      <c r="AT67" s="61">
        <v>2010</v>
      </c>
      <c r="AU67" s="35">
        <v>2010</v>
      </c>
      <c r="AV67" s="66">
        <v>1986</v>
      </c>
      <c r="AW67" s="66">
        <v>1961</v>
      </c>
      <c r="AX67" s="66">
        <v>1942</v>
      </c>
      <c r="AY67" s="61">
        <v>1916</v>
      </c>
      <c r="AZ67" s="35">
        <v>1916</v>
      </c>
      <c r="BA67" s="66">
        <v>1889</v>
      </c>
      <c r="BB67" s="66">
        <v>1865</v>
      </c>
      <c r="BC67" s="66">
        <v>1843</v>
      </c>
      <c r="BD67" s="61">
        <f>BE67</f>
        <v>1818</v>
      </c>
      <c r="BE67" s="35">
        <v>1818</v>
      </c>
      <c r="BF67" s="66">
        <v>1792</v>
      </c>
      <c r="BG67" s="66">
        <v>1768</v>
      </c>
      <c r="BH67" s="66">
        <v>1743</v>
      </c>
      <c r="BI67" s="61">
        <f>BJ67</f>
        <v>1718</v>
      </c>
      <c r="BJ67" s="35">
        <v>1718</v>
      </c>
      <c r="BK67" s="66">
        <v>1693</v>
      </c>
      <c r="BL67" s="66">
        <v>1675</v>
      </c>
      <c r="BM67" s="66">
        <v>1653</v>
      </c>
      <c r="BN67" s="61">
        <f>BO67</f>
        <v>1639</v>
      </c>
      <c r="BO67" s="35">
        <v>1639</v>
      </c>
      <c r="BP67" s="66">
        <v>1630</v>
      </c>
      <c r="BQ67" s="66">
        <v>1615</v>
      </c>
      <c r="BR67" s="66">
        <v>1602</v>
      </c>
      <c r="BS67" s="61">
        <f>BT67</f>
        <v>1583</v>
      </c>
      <c r="BT67" s="35">
        <v>1583</v>
      </c>
      <c r="BU67" s="66">
        <v>1563</v>
      </c>
      <c r="BV67" s="66">
        <v>1542</v>
      </c>
      <c r="BW67" s="66">
        <v>1522</v>
      </c>
      <c r="BX67" s="61">
        <f>BY67</f>
        <v>1503</v>
      </c>
      <c r="BY67" s="35">
        <v>1503</v>
      </c>
    </row>
    <row r="68" spans="1:202">
      <c r="A68" s="62" t="s">
        <v>7</v>
      </c>
      <c r="B68" s="23"/>
      <c r="C68" s="63"/>
      <c r="D68" s="63">
        <f>D67/C67-1</f>
        <v>-1.1477230655312809E-2</v>
      </c>
      <c r="E68" s="63">
        <f>E67/D67-1</f>
        <v>-1.3483146067415741E-2</v>
      </c>
      <c r="F68" s="63">
        <f>F67/E67-1</f>
        <v>-1.1389521640091105E-2</v>
      </c>
      <c r="G68" s="23"/>
      <c r="H68" s="63">
        <f>H67/F67-1</f>
        <v>-1.2672811059907807E-2</v>
      </c>
      <c r="I68" s="63">
        <f>I67/H67-1</f>
        <v>-1.2057565149747207E-2</v>
      </c>
      <c r="J68" s="63">
        <f>J67/I67-1</f>
        <v>-1.0629921259842523E-2</v>
      </c>
      <c r="K68" s="63">
        <f>K67/J67-1</f>
        <v>-1.1937922801432577E-2</v>
      </c>
      <c r="L68" s="26"/>
      <c r="M68" s="63">
        <f>M67/K67-1</f>
        <v>-1.1679420056383449E-2</v>
      </c>
      <c r="N68" s="63">
        <f>N67/M67-1</f>
        <v>-1.3039934800325947E-2</v>
      </c>
      <c r="O68" s="63">
        <f>O67/N67-1</f>
        <v>-1.1560693641618491E-2</v>
      </c>
      <c r="P68" s="63">
        <f>P67/O67-1</f>
        <v>-1.1695906432748537E-2</v>
      </c>
      <c r="Q68" s="26"/>
      <c r="R68" s="63">
        <f>R67/P67-1</f>
        <v>-3.3812341504648735E-3</v>
      </c>
      <c r="S68" s="63">
        <f>S67/R67-1</f>
        <v>-8.4817642069545673E-4</v>
      </c>
      <c r="T68" s="63">
        <f>T67/S67-1</f>
        <v>2.9711375212224667E-3</v>
      </c>
      <c r="U68" s="63">
        <f>U67/T67-1</f>
        <v>1.6927634363097521E-3</v>
      </c>
      <c r="V68" s="26"/>
      <c r="W68" s="63">
        <f>W67/U67-1</f>
        <v>4.2247570764675224E-4</v>
      </c>
      <c r="X68" s="63">
        <f>X67/W67-1</f>
        <v>-1.3935810810810856E-2</v>
      </c>
      <c r="Y68" s="63">
        <f>Y67/X67-1</f>
        <v>-1.5417558886509641E-2</v>
      </c>
      <c r="Z68" s="63">
        <f>Z67/Y67-1</f>
        <v>-1.3484123531970371E-2</v>
      </c>
      <c r="AA68" s="26"/>
      <c r="AB68" s="63">
        <f>AB67/Z67-1</f>
        <v>-1.1463844797178102E-2</v>
      </c>
      <c r="AC68" s="63">
        <f>AC67/AB67-1</f>
        <v>-8.0285459411240101E-3</v>
      </c>
      <c r="AD68" s="63">
        <f>AD67/AC67-1</f>
        <v>-4.4964028776983689E-4</v>
      </c>
      <c r="AE68" s="63">
        <f>AE67/AD67-1</f>
        <v>-3.1488978857400207E-3</v>
      </c>
      <c r="AF68" s="26"/>
      <c r="AG68" s="63">
        <f>AG67/AE67-1</f>
        <v>-9.0252707581228719E-4</v>
      </c>
      <c r="AH68" s="63">
        <f>AH67/AG67-1</f>
        <v>-4.0650406504064707E-3</v>
      </c>
      <c r="AI68" s="63">
        <f>AI67/AH67-1</f>
        <v>0</v>
      </c>
      <c r="AJ68" s="63">
        <f>AJ67/AI67-1</f>
        <v>0</v>
      </c>
      <c r="AK68" s="26"/>
      <c r="AL68" s="63">
        <f>AL67/AJ67-1</f>
        <v>-3.6281179138321962E-2</v>
      </c>
      <c r="AM68" s="63">
        <f>AM67/AL67-1</f>
        <v>-3.7647058823528923E-3</v>
      </c>
      <c r="AN68" s="63">
        <f>AN67/AM67-1</f>
        <v>-6.6131317902692333E-3</v>
      </c>
      <c r="AO68" s="63">
        <f>AO67/AN67-1</f>
        <v>-7.6081787922016586E-3</v>
      </c>
      <c r="AP68" s="26"/>
      <c r="AQ68" s="63">
        <f>AQ67/AO67-1</f>
        <v>-9.1039770004791576E-3</v>
      </c>
      <c r="AR68" s="63">
        <f>AR67/AQ67-1</f>
        <v>-8.704061895551285E-3</v>
      </c>
      <c r="AS68" s="63">
        <f>AS67/AR67-1</f>
        <v>-9.2682926829268375E-3</v>
      </c>
      <c r="AT68" s="63">
        <f>AT67/AS67-1</f>
        <v>-1.0339734121122546E-2</v>
      </c>
      <c r="AU68" s="26"/>
      <c r="AV68" s="63">
        <f>AV67/AT67-1</f>
        <v>-1.1940298507462699E-2</v>
      </c>
      <c r="AW68" s="63">
        <f>AW67/AV67-1</f>
        <v>-1.2588116817724093E-2</v>
      </c>
      <c r="AX68" s="63">
        <f>AX67/AW67-1</f>
        <v>-9.6889342172361559E-3</v>
      </c>
      <c r="AY68" s="63">
        <f>AY67/AX67-1</f>
        <v>-1.3388259526261548E-2</v>
      </c>
      <c r="AZ68" s="26"/>
      <c r="BA68" s="63">
        <f>BA67/AY67-1</f>
        <v>-1.4091858037578286E-2</v>
      </c>
      <c r="BB68" s="63">
        <f>BB67/BA67-1</f>
        <v>-1.2705134992059275E-2</v>
      </c>
      <c r="BC68" s="63">
        <f>BC67/BB67-1</f>
        <v>-1.1796246648793529E-2</v>
      </c>
      <c r="BD68" s="63">
        <f>BD67/BC67-1</f>
        <v>-1.3564839934888773E-2</v>
      </c>
      <c r="BE68" s="26"/>
      <c r="BF68" s="63">
        <f>BF67/BD67-1</f>
        <v>-1.4301430143014326E-2</v>
      </c>
      <c r="BG68" s="63">
        <f>BG67/BF67-1</f>
        <v>-1.3392857142857095E-2</v>
      </c>
      <c r="BH68" s="63">
        <f>BH67/BG67-1</f>
        <v>-1.4140271493212619E-2</v>
      </c>
      <c r="BI68" s="63">
        <f>BI67/BH67-1</f>
        <v>-1.4343086632243263E-2</v>
      </c>
      <c r="BJ68" s="26"/>
      <c r="BK68" s="63">
        <f>BK67/BI67-1</f>
        <v>-1.4551804423748593E-2</v>
      </c>
      <c r="BL68" s="63">
        <f>BL67/BK67-1</f>
        <v>-1.0632014176018889E-2</v>
      </c>
      <c r="BM68" s="63">
        <f>BM67/BL67-1</f>
        <v>-1.3134328358208935E-2</v>
      </c>
      <c r="BN68" s="63">
        <f>BN67/BM67-1</f>
        <v>-8.4694494857834313E-3</v>
      </c>
      <c r="BO68" s="26"/>
      <c r="BP68" s="63">
        <f>BP67/BN67-1</f>
        <v>-5.4911531421598658E-3</v>
      </c>
      <c r="BQ68" s="63">
        <f>BQ67/BP67-1</f>
        <v>-9.2024539877300082E-3</v>
      </c>
      <c r="BR68" s="63">
        <f>BR67/BQ67-1</f>
        <v>-8.04953560371513E-3</v>
      </c>
      <c r="BS68" s="63">
        <f>BS67/BR67-1</f>
        <v>-1.1860174781523125E-2</v>
      </c>
      <c r="BT68" s="26"/>
      <c r="BU68" s="63">
        <f>BU67/BS67-1</f>
        <v>-1.2634238787113117E-2</v>
      </c>
      <c r="BV68" s="63">
        <f>BV67/BU67-1</f>
        <v>-1.3435700575815779E-2</v>
      </c>
      <c r="BW68" s="63">
        <f>BW67/BV67-1</f>
        <v>-1.2970168612191912E-2</v>
      </c>
      <c r="BX68" s="63">
        <f>BX67/BW67-1</f>
        <v>-1.2483574244415263E-2</v>
      </c>
      <c r="BY68" s="26"/>
    </row>
    <row r="69" spans="1:202">
      <c r="A69" s="62" t="s">
        <v>8</v>
      </c>
      <c r="B69" s="23"/>
      <c r="C69" s="64"/>
      <c r="D69" s="64"/>
      <c r="E69" s="64"/>
      <c r="F69" s="64"/>
      <c r="G69" s="23">
        <f t="shared" ref="G69:O69" si="43">G67/B67-1</f>
        <v>-5.2746453255729353E-2</v>
      </c>
      <c r="H69" s="64">
        <f t="shared" si="43"/>
        <v>-4.8130322102924894E-2</v>
      </c>
      <c r="I69" s="64">
        <f t="shared" si="43"/>
        <v>-4.8689138576779034E-2</v>
      </c>
      <c r="J69" s="64">
        <f t="shared" si="43"/>
        <v>-4.5937737281700808E-2</v>
      </c>
      <c r="K69" s="63">
        <f t="shared" si="43"/>
        <v>-4.64669738863287E-2</v>
      </c>
      <c r="L69" s="23">
        <f t="shared" si="43"/>
        <v>-4.64669738863287E-2</v>
      </c>
      <c r="M69" s="64">
        <f t="shared" si="43"/>
        <v>-4.5507584597432871E-2</v>
      </c>
      <c r="N69" s="64">
        <f t="shared" si="43"/>
        <v>-4.6456692913385833E-2</v>
      </c>
      <c r="O69" s="64">
        <f t="shared" si="43"/>
        <v>-4.7353760445682402E-2</v>
      </c>
      <c r="P69" s="63">
        <f t="shared" ref="P69:Y69" si="44">P67/K67-1</f>
        <v>-4.7120418848167533E-2</v>
      </c>
      <c r="Q69" s="23">
        <f t="shared" si="44"/>
        <v>-4.7120418848167533E-2</v>
      </c>
      <c r="R69" s="64">
        <v>0.15</v>
      </c>
      <c r="S69" s="64">
        <f t="shared" si="44"/>
        <v>-2.725020644095788E-2</v>
      </c>
      <c r="T69" s="64">
        <f t="shared" si="44"/>
        <v>-1.294903926482871E-2</v>
      </c>
      <c r="U69" s="63">
        <f t="shared" si="44"/>
        <v>4.226542688081647E-4</v>
      </c>
      <c r="V69" s="23">
        <f t="shared" si="44"/>
        <v>4.226542688081647E-4</v>
      </c>
      <c r="W69" s="64">
        <f t="shared" si="44"/>
        <v>4.2408821034776167E-3</v>
      </c>
      <c r="X69" s="64">
        <f t="shared" si="44"/>
        <v>-8.9134125636671779E-3</v>
      </c>
      <c r="Y69" s="64">
        <f t="shared" si="44"/>
        <v>-2.7084214980956367E-2</v>
      </c>
      <c r="Z69" s="63">
        <f t="shared" ref="Z69:AI69" si="45">Z67/U67-1</f>
        <v>-4.1825095057034245E-2</v>
      </c>
      <c r="AA69" s="23">
        <f t="shared" si="45"/>
        <v>-4.1825095057034245E-2</v>
      </c>
      <c r="AB69" s="64">
        <f t="shared" si="45"/>
        <v>-5.3209459459459429E-2</v>
      </c>
      <c r="AC69" s="64">
        <f t="shared" si="45"/>
        <v>-4.7537473233404737E-2</v>
      </c>
      <c r="AD69" s="64">
        <f t="shared" si="45"/>
        <v>-3.3057851239669422E-2</v>
      </c>
      <c r="AE69" s="63">
        <f t="shared" si="45"/>
        <v>-2.2927689594356315E-2</v>
      </c>
      <c r="AF69" s="23">
        <f t="shared" si="45"/>
        <v>-2.2927689594356315E-2</v>
      </c>
      <c r="AG69" s="64">
        <f t="shared" si="45"/>
        <v>-1.2488849241748423E-2</v>
      </c>
      <c r="AH69" s="64">
        <f t="shared" si="45"/>
        <v>-8.5431654676259017E-3</v>
      </c>
      <c r="AI69" s="64">
        <f t="shared" si="45"/>
        <v>-8.0971659919027994E-3</v>
      </c>
      <c r="AJ69" s="63">
        <f t="shared" ref="AJ69:AS69" si="46">AJ67/AE67-1</f>
        <v>-4.9638989169674685E-3</v>
      </c>
      <c r="AK69" s="23">
        <f t="shared" si="46"/>
        <v>-4.9638989169674685E-3</v>
      </c>
      <c r="AL69" s="64">
        <f t="shared" si="46"/>
        <v>-4.0198735320686518E-2</v>
      </c>
      <c r="AM69" s="64">
        <f t="shared" si="46"/>
        <v>-3.990929705215418E-2</v>
      </c>
      <c r="AN69" s="64">
        <f t="shared" si="46"/>
        <v>-4.6258503401360507E-2</v>
      </c>
      <c r="AO69" s="63">
        <f t="shared" si="46"/>
        <v>-5.3514739229024944E-2</v>
      </c>
      <c r="AP69" s="23">
        <f t="shared" si="46"/>
        <v>-5.3514739229024944E-2</v>
      </c>
      <c r="AQ69" s="64">
        <f t="shared" si="46"/>
        <v>-2.6823529411764691E-2</v>
      </c>
      <c r="AR69" s="64">
        <f t="shared" si="46"/>
        <v>-3.1648559282002831E-2</v>
      </c>
      <c r="AS69" s="64">
        <f t="shared" si="46"/>
        <v>-3.4236804564907297E-2</v>
      </c>
      <c r="AT69" s="63">
        <f t="shared" ref="AT69:BW69" si="47">AT67/AO67-1</f>
        <v>-3.6895064686152335E-2</v>
      </c>
      <c r="AU69" s="23">
        <f t="shared" si="47"/>
        <v>-3.6895064686152335E-2</v>
      </c>
      <c r="AV69" s="64">
        <f t="shared" si="47"/>
        <v>-3.9651837524178002E-2</v>
      </c>
      <c r="AW69" s="64">
        <f t="shared" si="47"/>
        <v>-4.3414634146341502E-2</v>
      </c>
      <c r="AX69" s="64">
        <f t="shared" si="47"/>
        <v>-4.3820777941900535E-2</v>
      </c>
      <c r="AY69" s="63">
        <f t="shared" si="47"/>
        <v>-4.676616915422882E-2</v>
      </c>
      <c r="AZ69" s="23">
        <f t="shared" si="47"/>
        <v>-4.676616915422882E-2</v>
      </c>
      <c r="BA69" s="64">
        <f t="shared" si="47"/>
        <v>-4.8841893252769331E-2</v>
      </c>
      <c r="BB69" s="64">
        <f t="shared" si="47"/>
        <v>-4.8954614992350876E-2</v>
      </c>
      <c r="BC69" s="64">
        <f t="shared" si="47"/>
        <v>-5.09783728115345E-2</v>
      </c>
      <c r="BD69" s="63">
        <f t="shared" si="47"/>
        <v>-5.1148225469728636E-2</v>
      </c>
      <c r="BE69" s="23">
        <f t="shared" si="47"/>
        <v>-5.1148225469728636E-2</v>
      </c>
      <c r="BF69" s="64">
        <f t="shared" si="47"/>
        <v>-5.1349920592906328E-2</v>
      </c>
      <c r="BG69" s="64">
        <f t="shared" si="47"/>
        <v>-5.2010723860589803E-2</v>
      </c>
      <c r="BH69" s="64">
        <f t="shared" si="47"/>
        <v>-5.4259359739555091E-2</v>
      </c>
      <c r="BI69" s="63">
        <f t="shared" si="47"/>
        <v>-5.5005500550055042E-2</v>
      </c>
      <c r="BJ69" s="23">
        <f t="shared" si="47"/>
        <v>-5.5005500550055042E-2</v>
      </c>
      <c r="BK69" s="64">
        <f t="shared" si="47"/>
        <v>-5.5245535714285698E-2</v>
      </c>
      <c r="BL69" s="64">
        <f t="shared" si="47"/>
        <v>-5.2601809954751166E-2</v>
      </c>
      <c r="BM69" s="64">
        <f t="shared" si="47"/>
        <v>-5.1635111876075723E-2</v>
      </c>
      <c r="BN69" s="63">
        <f t="shared" si="47"/>
        <v>-4.5983701979045444E-2</v>
      </c>
      <c r="BO69" s="23">
        <f t="shared" si="47"/>
        <v>-4.5983701979045444E-2</v>
      </c>
      <c r="BP69" s="64">
        <f t="shared" si="47"/>
        <v>-3.7212049616066167E-2</v>
      </c>
      <c r="BQ69" s="64">
        <f t="shared" si="47"/>
        <v>-3.5820895522388096E-2</v>
      </c>
      <c r="BR69" s="64">
        <f t="shared" si="47"/>
        <v>-3.0852994555353952E-2</v>
      </c>
      <c r="BS69" s="63">
        <f t="shared" si="47"/>
        <v>-3.4167175106772474E-2</v>
      </c>
      <c r="BT69" s="23">
        <f t="shared" si="47"/>
        <v>-3.4167175106772474E-2</v>
      </c>
      <c r="BU69" s="64">
        <f t="shared" si="47"/>
        <v>-4.1104294478527592E-2</v>
      </c>
      <c r="BV69" s="64">
        <f t="shared" si="47"/>
        <v>-4.5201238390092824E-2</v>
      </c>
      <c r="BW69" s="64">
        <f t="shared" si="47"/>
        <v>-4.9937578027465679E-2</v>
      </c>
      <c r="BX69" s="63">
        <f t="shared" ref="BX69" si="48">BX67/BS67-1</f>
        <v>-5.0536955148452356E-2</v>
      </c>
      <c r="BY69" s="23">
        <f t="shared" ref="BY69" si="49">BY67/BT67-1</f>
        <v>-5.0536955148452356E-2</v>
      </c>
    </row>
    <row r="70" spans="1:202">
      <c r="A70" s="62" t="s">
        <v>149</v>
      </c>
      <c r="B70" s="23"/>
      <c r="C70" s="64"/>
      <c r="D70" s="64"/>
      <c r="E70" s="64"/>
      <c r="F70" s="64"/>
      <c r="G70" s="175">
        <f>G67-B67</f>
        <v>-145</v>
      </c>
      <c r="H70" s="64"/>
      <c r="I70" s="64"/>
      <c r="J70" s="64"/>
      <c r="K70" s="63"/>
      <c r="L70" s="175">
        <f>L67-G67</f>
        <v>-121</v>
      </c>
      <c r="M70" s="64"/>
      <c r="N70" s="64"/>
      <c r="O70" s="64"/>
      <c r="P70" s="63"/>
      <c r="Q70" s="175">
        <f>Q67-L67</f>
        <v>-117</v>
      </c>
      <c r="R70" s="64"/>
      <c r="S70" s="64"/>
      <c r="T70" s="64"/>
      <c r="U70" s="63"/>
      <c r="V70" s="258">
        <f>V67-Q67</f>
        <v>1</v>
      </c>
      <c r="W70" s="259"/>
      <c r="X70" s="259"/>
      <c r="Y70" s="259"/>
      <c r="Z70" s="260"/>
      <c r="AA70" s="258">
        <f>AA67-V67</f>
        <v>-99</v>
      </c>
      <c r="AB70" s="259"/>
      <c r="AC70" s="259"/>
      <c r="AD70" s="259"/>
      <c r="AE70" s="260"/>
      <c r="AF70" s="258">
        <f>AF67-AA67</f>
        <v>-52</v>
      </c>
      <c r="AG70" s="259"/>
      <c r="AH70" s="259"/>
      <c r="AI70" s="259"/>
      <c r="AJ70" s="260"/>
      <c r="AK70" s="258">
        <f>AK67-AF67</f>
        <v>-11</v>
      </c>
      <c r="AL70" s="261"/>
      <c r="AM70" s="261">
        <f>AM67-AL67</f>
        <v>-8</v>
      </c>
      <c r="AN70" s="261">
        <f>AN67-AM67</f>
        <v>-14</v>
      </c>
      <c r="AO70" s="261">
        <f>AO67-AN67</f>
        <v>-16</v>
      </c>
      <c r="AP70" s="258">
        <f>AP67-AK67</f>
        <v>-118</v>
      </c>
      <c r="AQ70" s="262">
        <f>AQ67-AO67</f>
        <v>-19</v>
      </c>
      <c r="AR70" s="262">
        <f>AR67-AQ67</f>
        <v>-18</v>
      </c>
      <c r="AS70" s="262">
        <f>AS67-AR67</f>
        <v>-19</v>
      </c>
      <c r="AT70" s="262">
        <f>AT67-AS67</f>
        <v>-21</v>
      </c>
      <c r="AU70" s="258">
        <f>AU67-AP67</f>
        <v>-77</v>
      </c>
      <c r="AV70" s="262">
        <f>AV67-AT67</f>
        <v>-24</v>
      </c>
      <c r="AW70" s="262">
        <f>AW67-AV67</f>
        <v>-25</v>
      </c>
      <c r="AX70" s="262">
        <f>AX67-AW67</f>
        <v>-19</v>
      </c>
      <c r="AY70" s="262">
        <f>AY67-AX67</f>
        <v>-26</v>
      </c>
      <c r="AZ70" s="258">
        <f>AZ67-AU67</f>
        <v>-94</v>
      </c>
      <c r="BA70" s="262">
        <f>BA67-AY67</f>
        <v>-27</v>
      </c>
      <c r="BB70" s="262">
        <f>BB67-BA67</f>
        <v>-24</v>
      </c>
      <c r="BC70" s="262">
        <f>BC67-BB67</f>
        <v>-22</v>
      </c>
      <c r="BD70" s="262">
        <f>BD67-BC67</f>
        <v>-25</v>
      </c>
      <c r="BE70" s="258">
        <f>BE67-AZ67</f>
        <v>-98</v>
      </c>
      <c r="BF70" s="262">
        <f>BF67-BD67</f>
        <v>-26</v>
      </c>
      <c r="BG70" s="262">
        <f>BG67-BF67</f>
        <v>-24</v>
      </c>
      <c r="BH70" s="262">
        <f>BH67-BG67</f>
        <v>-25</v>
      </c>
      <c r="BI70" s="262">
        <f>BI67-BH67</f>
        <v>-25</v>
      </c>
      <c r="BJ70" s="258">
        <f>BJ67-BE67</f>
        <v>-100</v>
      </c>
      <c r="BK70" s="262">
        <f>BK67-BI67</f>
        <v>-25</v>
      </c>
      <c r="BL70" s="262">
        <f>BL67-BK67</f>
        <v>-18</v>
      </c>
      <c r="BM70" s="262">
        <f>BM67-BL67</f>
        <v>-22</v>
      </c>
      <c r="BN70" s="262">
        <f>BN67-BM67</f>
        <v>-14</v>
      </c>
      <c r="BO70" s="258">
        <f>BO67-BJ67</f>
        <v>-79</v>
      </c>
      <c r="BP70" s="262">
        <f>BP67-BN67</f>
        <v>-9</v>
      </c>
      <c r="BQ70" s="262">
        <f>BQ67-BP67</f>
        <v>-15</v>
      </c>
      <c r="BR70" s="262">
        <f>BR67-BQ67</f>
        <v>-13</v>
      </c>
      <c r="BS70" s="262">
        <f>BS67-BR67</f>
        <v>-19</v>
      </c>
      <c r="BT70" s="258">
        <f>BT67-BO67</f>
        <v>-56</v>
      </c>
      <c r="BU70" s="262">
        <f>BU67-BS67</f>
        <v>-20</v>
      </c>
      <c r="BV70" s="262">
        <f>BV67-BU67</f>
        <v>-21</v>
      </c>
      <c r="BW70" s="262">
        <f>BW67-BV67</f>
        <v>-20</v>
      </c>
      <c r="BX70" s="262">
        <f>BX67-BW67</f>
        <v>-19</v>
      </c>
      <c r="BY70" s="258">
        <f>BY67-BT67</f>
        <v>-80</v>
      </c>
    </row>
    <row r="71" spans="1:202">
      <c r="A71" s="169" t="s">
        <v>148</v>
      </c>
      <c r="B71" s="88" t="s">
        <v>37</v>
      </c>
      <c r="C71" s="66">
        <v>114</v>
      </c>
      <c r="D71" s="66">
        <v>109</v>
      </c>
      <c r="E71" s="66">
        <v>113</v>
      </c>
      <c r="F71" s="66">
        <v>109</v>
      </c>
      <c r="G71" s="55">
        <v>111</v>
      </c>
      <c r="H71" s="66">
        <v>108</v>
      </c>
      <c r="I71" s="66">
        <v>108</v>
      </c>
      <c r="J71" s="66">
        <v>111</v>
      </c>
      <c r="K71" s="61">
        <v>110</v>
      </c>
      <c r="L71" s="27">
        <v>109</v>
      </c>
      <c r="M71" s="66">
        <v>106</v>
      </c>
      <c r="N71" s="66">
        <v>109</v>
      </c>
      <c r="O71" s="66">
        <v>109</v>
      </c>
      <c r="P71" s="61">
        <v>111</v>
      </c>
      <c r="Q71" s="27">
        <v>109</v>
      </c>
      <c r="R71" s="66">
        <v>87</v>
      </c>
      <c r="S71" s="66">
        <v>86</v>
      </c>
      <c r="T71" s="66">
        <v>87</v>
      </c>
      <c r="U71" s="61">
        <v>78</v>
      </c>
      <c r="V71" s="27">
        <v>85</v>
      </c>
      <c r="W71" s="66">
        <v>83</v>
      </c>
      <c r="X71" s="66">
        <v>81</v>
      </c>
      <c r="Y71" s="66">
        <v>80</v>
      </c>
      <c r="Z71" s="61">
        <v>78</v>
      </c>
      <c r="AA71" s="27">
        <v>81</v>
      </c>
      <c r="AB71" s="66">
        <v>75</v>
      </c>
      <c r="AC71" s="66">
        <v>75</v>
      </c>
      <c r="AD71" s="66">
        <v>73</v>
      </c>
      <c r="AE71" s="61">
        <v>70</v>
      </c>
      <c r="AF71" s="27">
        <v>74</v>
      </c>
      <c r="AG71" s="66">
        <v>64</v>
      </c>
      <c r="AH71" s="66">
        <v>63</v>
      </c>
      <c r="AI71" s="66">
        <v>63</v>
      </c>
      <c r="AJ71" s="61">
        <v>62</v>
      </c>
      <c r="AK71" s="27">
        <v>63</v>
      </c>
      <c r="AL71" s="66">
        <v>60</v>
      </c>
      <c r="AM71" s="66">
        <v>59</v>
      </c>
      <c r="AN71" s="66">
        <v>59</v>
      </c>
      <c r="AO71" s="61">
        <v>59</v>
      </c>
      <c r="AP71" s="27">
        <v>59</v>
      </c>
      <c r="AQ71" s="66">
        <v>58</v>
      </c>
      <c r="AR71" s="66">
        <v>57</v>
      </c>
      <c r="AS71" s="66">
        <v>57</v>
      </c>
      <c r="AT71" s="61">
        <v>55</v>
      </c>
      <c r="AU71" s="27">
        <v>57</v>
      </c>
      <c r="AV71" s="66">
        <v>56</v>
      </c>
      <c r="AW71" s="66">
        <v>54</v>
      </c>
      <c r="AX71" s="66">
        <v>54</v>
      </c>
      <c r="AY71" s="61">
        <v>53</v>
      </c>
      <c r="AZ71" s="27">
        <v>54</v>
      </c>
      <c r="BA71" s="66">
        <v>53</v>
      </c>
      <c r="BB71" s="66">
        <v>52</v>
      </c>
      <c r="BC71" s="66">
        <v>51</v>
      </c>
      <c r="BD71" s="61">
        <v>51</v>
      </c>
      <c r="BE71" s="27">
        <v>52</v>
      </c>
      <c r="BF71" s="66">
        <v>50</v>
      </c>
      <c r="BG71" s="66">
        <v>49</v>
      </c>
      <c r="BH71" s="66">
        <v>49</v>
      </c>
      <c r="BI71" s="61">
        <v>48</v>
      </c>
      <c r="BJ71" s="27">
        <v>49</v>
      </c>
      <c r="BK71" s="66">
        <v>48</v>
      </c>
      <c r="BL71" s="66">
        <v>51</v>
      </c>
      <c r="BM71" s="66">
        <v>51</v>
      </c>
      <c r="BN71" s="61">
        <v>50</v>
      </c>
      <c r="BO71" s="27">
        <v>50</v>
      </c>
      <c r="BP71" s="66">
        <v>49</v>
      </c>
      <c r="BQ71" s="66">
        <v>47</v>
      </c>
      <c r="BR71" s="66">
        <v>46</v>
      </c>
      <c r="BS71" s="61">
        <v>46</v>
      </c>
      <c r="BT71" s="27">
        <v>47</v>
      </c>
      <c r="BU71" s="66">
        <v>47</v>
      </c>
      <c r="BV71" s="66">
        <v>41</v>
      </c>
      <c r="BW71" s="66">
        <v>41</v>
      </c>
      <c r="BX71" s="61">
        <v>40</v>
      </c>
      <c r="BY71" s="27">
        <v>42</v>
      </c>
    </row>
    <row r="72" spans="1:202">
      <c r="A72" s="62" t="s">
        <v>7</v>
      </c>
      <c r="B72" s="23"/>
      <c r="C72" s="63"/>
      <c r="D72" s="63">
        <f>D71/C71-1</f>
        <v>-4.3859649122807043E-2</v>
      </c>
      <c r="E72" s="63">
        <f>E71/D71-1</f>
        <v>3.669724770642202E-2</v>
      </c>
      <c r="F72" s="63">
        <f>F71/E71-1</f>
        <v>-3.539823008849563E-2</v>
      </c>
      <c r="G72" s="23"/>
      <c r="H72" s="63">
        <f>H71/F71-1</f>
        <v>-9.1743119266054496E-3</v>
      </c>
      <c r="I72" s="63">
        <f>I71/H71-1</f>
        <v>0</v>
      </c>
      <c r="J72" s="63">
        <f>J71/I71-1</f>
        <v>2.7777777777777679E-2</v>
      </c>
      <c r="K72" s="63">
        <f>K71/J71-1</f>
        <v>-9.009009009009028E-3</v>
      </c>
      <c r="L72" s="26"/>
      <c r="M72" s="63">
        <f>M71/K71-1</f>
        <v>-3.6363636363636376E-2</v>
      </c>
      <c r="N72" s="63">
        <f>N71/M71-1</f>
        <v>2.8301886792452935E-2</v>
      </c>
      <c r="O72" s="63">
        <f>O71/N71-1</f>
        <v>0</v>
      </c>
      <c r="P72" s="63">
        <f>P71/O71-1</f>
        <v>1.8348623853210899E-2</v>
      </c>
      <c r="Q72" s="26"/>
      <c r="R72" s="63">
        <f>R71/P71-1</f>
        <v>-0.21621621621621623</v>
      </c>
      <c r="S72" s="63">
        <f>S71/R71-1</f>
        <v>-1.1494252873563204E-2</v>
      </c>
      <c r="T72" s="63">
        <f>T71/S71-1</f>
        <v>1.1627906976744207E-2</v>
      </c>
      <c r="U72" s="63">
        <f>U71/T71-1</f>
        <v>-0.10344827586206895</v>
      </c>
      <c r="V72" s="26"/>
      <c r="W72" s="63">
        <f>W71/U71-1</f>
        <v>6.4102564102564097E-2</v>
      </c>
      <c r="X72" s="63">
        <f>X71/W71-1</f>
        <v>-2.4096385542168641E-2</v>
      </c>
      <c r="Y72" s="63">
        <f>Y71/X71-1</f>
        <v>-1.2345679012345734E-2</v>
      </c>
      <c r="Z72" s="63">
        <f>Z71/Y71-1</f>
        <v>-2.5000000000000022E-2</v>
      </c>
      <c r="AA72" s="26"/>
      <c r="AB72" s="63">
        <f>AB71/Z71-1</f>
        <v>-3.8461538461538436E-2</v>
      </c>
      <c r="AC72" s="63">
        <f>AC71/AB71-1</f>
        <v>0</v>
      </c>
      <c r="AD72" s="63">
        <f>AD71/AC71-1</f>
        <v>-2.6666666666666616E-2</v>
      </c>
      <c r="AE72" s="63">
        <f>AE71/AD71-1</f>
        <v>-4.1095890410958957E-2</v>
      </c>
      <c r="AF72" s="26"/>
      <c r="AG72" s="63">
        <f>AG71/AE71-1</f>
        <v>-8.5714285714285743E-2</v>
      </c>
      <c r="AH72" s="63">
        <f>AH71/AG71-1</f>
        <v>-1.5625E-2</v>
      </c>
      <c r="AI72" s="63">
        <f>AI71/AH71-1</f>
        <v>0</v>
      </c>
      <c r="AJ72" s="63">
        <f>AJ71/AI71-1</f>
        <v>-1.5873015873015928E-2</v>
      </c>
      <c r="AK72" s="26"/>
      <c r="AL72" s="63">
        <f>AL71/AJ71-1</f>
        <v>-3.2258064516129004E-2</v>
      </c>
      <c r="AM72" s="63">
        <f>AM71/AL71-1</f>
        <v>-1.6666666666666718E-2</v>
      </c>
      <c r="AN72" s="63">
        <f>AN71/AM71-1</f>
        <v>0</v>
      </c>
      <c r="AO72" s="63">
        <f>AO71/AN71-1</f>
        <v>0</v>
      </c>
      <c r="AP72" s="26"/>
      <c r="AQ72" s="63">
        <f>AQ71/AO71-1</f>
        <v>-1.6949152542372836E-2</v>
      </c>
      <c r="AR72" s="63">
        <f>AR71/AQ71-1</f>
        <v>-1.7241379310344862E-2</v>
      </c>
      <c r="AS72" s="63">
        <f>AS71/AR71-1</f>
        <v>0</v>
      </c>
      <c r="AT72" s="63">
        <f>AT71/AS71-1</f>
        <v>-3.5087719298245612E-2</v>
      </c>
      <c r="AU72" s="26"/>
      <c r="AV72" s="63">
        <f>AV71/AT71-1</f>
        <v>1.8181818181818077E-2</v>
      </c>
      <c r="AW72" s="63">
        <f>AW71/AV71-1</f>
        <v>-3.5714285714285698E-2</v>
      </c>
      <c r="AX72" s="63">
        <f>AX71/AW71-1</f>
        <v>0</v>
      </c>
      <c r="AY72" s="63">
        <f>AY71/AX71-1</f>
        <v>-1.851851851851849E-2</v>
      </c>
      <c r="AZ72" s="26"/>
      <c r="BA72" s="63">
        <f>BA71/AY71-1</f>
        <v>0</v>
      </c>
      <c r="BB72" s="63">
        <f>BB71/BA71-1</f>
        <v>-1.8867924528301883E-2</v>
      </c>
      <c r="BC72" s="63">
        <f>BC71/BB71-1</f>
        <v>-1.9230769230769273E-2</v>
      </c>
      <c r="BD72" s="63">
        <f>BD71/BC71-1</f>
        <v>0</v>
      </c>
      <c r="BE72" s="26"/>
      <c r="BF72" s="63">
        <f>BF71/BD71-1</f>
        <v>-1.9607843137254943E-2</v>
      </c>
      <c r="BG72" s="63">
        <f>BG71/BF71-1</f>
        <v>-2.0000000000000018E-2</v>
      </c>
      <c r="BH72" s="63">
        <f>BH71/BG71-1</f>
        <v>0</v>
      </c>
      <c r="BI72" s="63">
        <f>BI71/BH71-1</f>
        <v>-2.0408163265306145E-2</v>
      </c>
      <c r="BJ72" s="26"/>
      <c r="BK72" s="63">
        <f>BK71/BI71-1</f>
        <v>0</v>
      </c>
      <c r="BL72" s="63">
        <f>BL71/BK71-1</f>
        <v>6.25E-2</v>
      </c>
      <c r="BM72" s="63">
        <f>BM71/BL71-1</f>
        <v>0</v>
      </c>
      <c r="BN72" s="63">
        <f>BN71/BM71-1</f>
        <v>-1.9607843137254943E-2</v>
      </c>
      <c r="BO72" s="26"/>
      <c r="BP72" s="63">
        <f>BP71/BN71-1</f>
        <v>-2.0000000000000018E-2</v>
      </c>
      <c r="BQ72" s="63">
        <f>BQ71/BP71-1</f>
        <v>-4.081632653061229E-2</v>
      </c>
      <c r="BR72" s="63">
        <f>BR71/BQ71-1</f>
        <v>-2.1276595744680882E-2</v>
      </c>
      <c r="BS72" s="63">
        <f>BS71/BR71-1</f>
        <v>0</v>
      </c>
      <c r="BT72" s="26"/>
      <c r="BU72" s="63">
        <f>BU71/BS71-1</f>
        <v>2.1739130434782705E-2</v>
      </c>
      <c r="BV72" s="63">
        <f>BV71/BU71-1</f>
        <v>-0.12765957446808507</v>
      </c>
      <c r="BW72" s="63">
        <f>BW71/BV71-1</f>
        <v>0</v>
      </c>
      <c r="BX72" s="63">
        <f>BX71/BW71-1</f>
        <v>-2.4390243902439046E-2</v>
      </c>
      <c r="BY72" s="26"/>
    </row>
    <row r="73" spans="1:202">
      <c r="A73" s="62" t="s">
        <v>8</v>
      </c>
      <c r="B73" s="23"/>
      <c r="C73" s="64"/>
      <c r="D73" s="64"/>
      <c r="E73" s="64"/>
      <c r="F73" s="64"/>
      <c r="G73" s="23"/>
      <c r="H73" s="64">
        <f t="shared" ref="H73:AI73" si="50">H71/C71-1</f>
        <v>-5.2631578947368474E-2</v>
      </c>
      <c r="I73" s="64">
        <f t="shared" si="50"/>
        <v>-9.1743119266054496E-3</v>
      </c>
      <c r="J73" s="64">
        <f t="shared" si="50"/>
        <v>-1.7699115044247815E-2</v>
      </c>
      <c r="K73" s="63">
        <f t="shared" si="50"/>
        <v>9.1743119266054496E-3</v>
      </c>
      <c r="L73" s="23">
        <f t="shared" si="50"/>
        <v>-1.8018018018018056E-2</v>
      </c>
      <c r="M73" s="64">
        <f t="shared" si="50"/>
        <v>-1.851851851851849E-2</v>
      </c>
      <c r="N73" s="64">
        <f t="shared" si="50"/>
        <v>9.2592592592593004E-3</v>
      </c>
      <c r="O73" s="64">
        <f t="shared" si="50"/>
        <v>-1.8018018018018056E-2</v>
      </c>
      <c r="P73" s="63">
        <f t="shared" si="50"/>
        <v>9.0909090909090384E-3</v>
      </c>
      <c r="Q73" s="23">
        <f t="shared" si="50"/>
        <v>0</v>
      </c>
      <c r="R73" s="64">
        <f t="shared" si="50"/>
        <v>-0.17924528301886788</v>
      </c>
      <c r="S73" s="64">
        <f t="shared" si="50"/>
        <v>-0.21100917431192656</v>
      </c>
      <c r="T73" s="64">
        <f t="shared" si="50"/>
        <v>-0.20183486238532111</v>
      </c>
      <c r="U73" s="63">
        <f t="shared" si="50"/>
        <v>-0.29729729729729726</v>
      </c>
      <c r="V73" s="23">
        <f t="shared" si="50"/>
        <v>-0.22018348623853212</v>
      </c>
      <c r="W73" s="64">
        <f t="shared" si="50"/>
        <v>-4.5977011494252928E-2</v>
      </c>
      <c r="X73" s="64">
        <f t="shared" si="50"/>
        <v>-5.8139534883720922E-2</v>
      </c>
      <c r="Y73" s="64">
        <f t="shared" si="50"/>
        <v>-8.0459770114942541E-2</v>
      </c>
      <c r="Z73" s="63">
        <f t="shared" si="50"/>
        <v>0</v>
      </c>
      <c r="AA73" s="23">
        <f t="shared" si="50"/>
        <v>-4.705882352941182E-2</v>
      </c>
      <c r="AB73" s="64">
        <f t="shared" si="50"/>
        <v>-9.6385542168674676E-2</v>
      </c>
      <c r="AC73" s="64">
        <f t="shared" si="50"/>
        <v>-7.407407407407407E-2</v>
      </c>
      <c r="AD73" s="64">
        <f t="shared" si="50"/>
        <v>-8.7500000000000022E-2</v>
      </c>
      <c r="AE73" s="63">
        <f t="shared" si="50"/>
        <v>-0.10256410256410253</v>
      </c>
      <c r="AF73" s="23">
        <f t="shared" si="50"/>
        <v>-8.6419753086419804E-2</v>
      </c>
      <c r="AG73" s="64">
        <f t="shared" si="50"/>
        <v>-0.14666666666666661</v>
      </c>
      <c r="AH73" s="64">
        <f t="shared" si="50"/>
        <v>-0.16000000000000003</v>
      </c>
      <c r="AI73" s="64">
        <f t="shared" si="50"/>
        <v>-0.13698630136986301</v>
      </c>
      <c r="AJ73" s="63">
        <f t="shared" ref="AJ73:AS73" si="51">AJ71/AE71-1</f>
        <v>-0.11428571428571432</v>
      </c>
      <c r="AK73" s="23">
        <f t="shared" si="51"/>
        <v>-0.14864864864864868</v>
      </c>
      <c r="AL73" s="64">
        <f t="shared" si="51"/>
        <v>-6.25E-2</v>
      </c>
      <c r="AM73" s="64">
        <f t="shared" si="51"/>
        <v>-6.3492063492063489E-2</v>
      </c>
      <c r="AN73" s="64">
        <f t="shared" si="51"/>
        <v>-6.3492063492063489E-2</v>
      </c>
      <c r="AO73" s="63">
        <f t="shared" si="51"/>
        <v>-4.8387096774193505E-2</v>
      </c>
      <c r="AP73" s="23">
        <f t="shared" si="51"/>
        <v>-6.3492063492063489E-2</v>
      </c>
      <c r="AQ73" s="64">
        <f t="shared" si="51"/>
        <v>-3.3333333333333326E-2</v>
      </c>
      <c r="AR73" s="64">
        <f t="shared" si="51"/>
        <v>-3.3898305084745783E-2</v>
      </c>
      <c r="AS73" s="64">
        <f t="shared" si="51"/>
        <v>-3.3898305084745783E-2</v>
      </c>
      <c r="AT73" s="63">
        <f t="shared" ref="AT73:BW73" si="52">AT71/AO71-1</f>
        <v>-6.7796610169491567E-2</v>
      </c>
      <c r="AU73" s="23">
        <f t="shared" si="52"/>
        <v>-3.3898305084745783E-2</v>
      </c>
      <c r="AV73" s="64">
        <f t="shared" si="52"/>
        <v>-3.4482758620689613E-2</v>
      </c>
      <c r="AW73" s="64">
        <f t="shared" si="52"/>
        <v>-5.2631578947368474E-2</v>
      </c>
      <c r="AX73" s="64">
        <f t="shared" si="52"/>
        <v>-5.2631578947368474E-2</v>
      </c>
      <c r="AY73" s="63">
        <f t="shared" si="52"/>
        <v>-3.6363636363636376E-2</v>
      </c>
      <c r="AZ73" s="23">
        <f t="shared" si="52"/>
        <v>-5.2631578947368474E-2</v>
      </c>
      <c r="BA73" s="64">
        <f t="shared" si="52"/>
        <v>-5.3571428571428603E-2</v>
      </c>
      <c r="BB73" s="64">
        <f t="shared" si="52"/>
        <v>-3.703703703703709E-2</v>
      </c>
      <c r="BC73" s="64">
        <f t="shared" si="52"/>
        <v>-5.555555555555558E-2</v>
      </c>
      <c r="BD73" s="63">
        <f t="shared" si="52"/>
        <v>-3.7735849056603765E-2</v>
      </c>
      <c r="BE73" s="23">
        <f t="shared" si="52"/>
        <v>-3.703703703703709E-2</v>
      </c>
      <c r="BF73" s="64">
        <f t="shared" si="52"/>
        <v>-5.6603773584905648E-2</v>
      </c>
      <c r="BG73" s="64">
        <f t="shared" si="52"/>
        <v>-5.7692307692307709E-2</v>
      </c>
      <c r="BH73" s="64">
        <f t="shared" si="52"/>
        <v>-3.9215686274509776E-2</v>
      </c>
      <c r="BI73" s="63">
        <f t="shared" si="52"/>
        <v>-5.8823529411764719E-2</v>
      </c>
      <c r="BJ73" s="23">
        <f t="shared" si="52"/>
        <v>-5.7692307692307709E-2</v>
      </c>
      <c r="BK73" s="64">
        <f t="shared" si="52"/>
        <v>-4.0000000000000036E-2</v>
      </c>
      <c r="BL73" s="64">
        <f t="shared" si="52"/>
        <v>4.081632653061229E-2</v>
      </c>
      <c r="BM73" s="64">
        <f t="shared" si="52"/>
        <v>4.081632653061229E-2</v>
      </c>
      <c r="BN73" s="63">
        <f t="shared" si="52"/>
        <v>4.1666666666666741E-2</v>
      </c>
      <c r="BO73" s="23">
        <f t="shared" si="52"/>
        <v>2.0408163265306145E-2</v>
      </c>
      <c r="BP73" s="64">
        <f t="shared" si="52"/>
        <v>2.0833333333333259E-2</v>
      </c>
      <c r="BQ73" s="64">
        <f t="shared" si="52"/>
        <v>-7.8431372549019662E-2</v>
      </c>
      <c r="BR73" s="64">
        <f t="shared" si="52"/>
        <v>-9.8039215686274495E-2</v>
      </c>
      <c r="BS73" s="63">
        <f t="shared" si="52"/>
        <v>-7.999999999999996E-2</v>
      </c>
      <c r="BT73" s="23">
        <f t="shared" si="52"/>
        <v>-6.0000000000000053E-2</v>
      </c>
      <c r="BU73" s="64">
        <f t="shared" si="52"/>
        <v>-4.081632653061229E-2</v>
      </c>
      <c r="BV73" s="64">
        <f t="shared" si="52"/>
        <v>-0.12765957446808507</v>
      </c>
      <c r="BW73" s="64">
        <f t="shared" si="52"/>
        <v>-0.10869565217391308</v>
      </c>
      <c r="BX73" s="63">
        <f t="shared" ref="BX73" si="53">BX71/BS71-1</f>
        <v>-0.13043478260869568</v>
      </c>
      <c r="BY73" s="23">
        <f t="shared" ref="BY73" si="54">BY71/BT71-1</f>
        <v>-0.1063829787234043</v>
      </c>
    </row>
    <row r="74" spans="1:202">
      <c r="A74" s="60" t="s">
        <v>125</v>
      </c>
      <c r="B74" s="37">
        <v>9.5000000000000001E-2</v>
      </c>
      <c r="C74" s="80">
        <v>3.6999999999999998E-2</v>
      </c>
      <c r="D74" s="80">
        <v>2.8000000000000001E-2</v>
      </c>
      <c r="E74" s="80">
        <v>3.1E-2</v>
      </c>
      <c r="F74" s="80">
        <v>2.9000000000000001E-2</v>
      </c>
      <c r="G74" s="88" t="s">
        <v>37</v>
      </c>
      <c r="H74" s="105" t="s">
        <v>34</v>
      </c>
      <c r="I74" s="105" t="s">
        <v>34</v>
      </c>
      <c r="J74" s="105" t="s">
        <v>34</v>
      </c>
      <c r="K74" s="105" t="s">
        <v>34</v>
      </c>
      <c r="L74" s="88" t="s">
        <v>37</v>
      </c>
      <c r="M74" s="105" t="s">
        <v>34</v>
      </c>
      <c r="N74" s="105" t="s">
        <v>34</v>
      </c>
      <c r="O74" s="105" t="s">
        <v>34</v>
      </c>
      <c r="P74" s="105" t="s">
        <v>34</v>
      </c>
      <c r="Q74" s="88" t="s">
        <v>37</v>
      </c>
      <c r="R74" s="80">
        <v>3.3000000000000002E-2</v>
      </c>
      <c r="S74" s="80">
        <v>2.8000000000000001E-2</v>
      </c>
      <c r="T74" s="80">
        <v>2.8000000000000001E-2</v>
      </c>
      <c r="U74" s="80">
        <v>2.8000000000000001E-2</v>
      </c>
      <c r="V74" s="37">
        <v>0.11600000000000001</v>
      </c>
      <c r="W74" s="80">
        <v>3.2000000000000001E-2</v>
      </c>
      <c r="X74" s="80">
        <v>3.9E-2</v>
      </c>
      <c r="Y74" s="80">
        <v>4.2000000000000003E-2</v>
      </c>
      <c r="Z74" s="80">
        <v>0.04</v>
      </c>
      <c r="AA74" s="37">
        <v>0.153</v>
      </c>
      <c r="AB74" s="80">
        <v>3.6999999999999998E-2</v>
      </c>
      <c r="AC74" s="80">
        <v>3.5000000000000003E-2</v>
      </c>
      <c r="AD74" s="80">
        <v>2.8000000000000001E-2</v>
      </c>
      <c r="AE74" s="80">
        <f>AF74-AD74-AC74-AB74</f>
        <v>3.1000000000000007E-2</v>
      </c>
      <c r="AF74" s="37">
        <v>0.13100000000000001</v>
      </c>
      <c r="AG74" s="80">
        <v>0.03</v>
      </c>
      <c r="AH74" s="80">
        <v>2.8000000000000001E-2</v>
      </c>
      <c r="AI74" s="80">
        <v>2.8000000000000001E-2</v>
      </c>
      <c r="AJ74" s="80">
        <v>2.5000000000000001E-2</v>
      </c>
      <c r="AK74" s="37">
        <v>0.111</v>
      </c>
      <c r="AL74" s="80">
        <v>2.4E-2</v>
      </c>
      <c r="AM74" s="80">
        <v>2.4E-2</v>
      </c>
      <c r="AN74" s="80">
        <v>2.5999999999999999E-2</v>
      </c>
      <c r="AO74" s="80">
        <v>2.7E-2</v>
      </c>
      <c r="AP74" s="37">
        <v>0.10100000000000001</v>
      </c>
      <c r="AQ74" s="80">
        <v>2.8000000000000001E-2</v>
      </c>
      <c r="AR74" s="80">
        <v>2.4E-2</v>
      </c>
      <c r="AS74" s="80">
        <v>2.5999999999999999E-2</v>
      </c>
      <c r="AT74" s="80">
        <v>2.4E-2</v>
      </c>
      <c r="AU74" s="37">
        <v>0.10199999999999999</v>
      </c>
      <c r="AV74" s="80">
        <v>2.7E-2</v>
      </c>
      <c r="AW74" s="80">
        <v>2.4E-2</v>
      </c>
      <c r="AX74" s="80">
        <v>2.3E-2</v>
      </c>
      <c r="AY74" s="80">
        <v>2.4E-2</v>
      </c>
      <c r="AZ74" s="37">
        <v>9.8000000000000004E-2</v>
      </c>
      <c r="BA74" s="80">
        <v>0.03</v>
      </c>
      <c r="BB74" s="80">
        <v>2.8000000000000001E-2</v>
      </c>
      <c r="BC74" s="80">
        <v>2.7E-2</v>
      </c>
      <c r="BD74" s="80">
        <v>3.1E-2</v>
      </c>
      <c r="BE74" s="37">
        <v>0.11600000000000001</v>
      </c>
      <c r="BF74" s="80">
        <v>0.03</v>
      </c>
      <c r="BG74" s="80">
        <v>2.7E-2</v>
      </c>
      <c r="BH74" s="80">
        <v>0.03</v>
      </c>
      <c r="BI74" s="80">
        <v>2.9000000000000001E-2</v>
      </c>
      <c r="BJ74" s="37">
        <v>0.11700000000000001</v>
      </c>
      <c r="BK74" s="80">
        <v>3.2000000000000001E-2</v>
      </c>
      <c r="BL74" s="80">
        <v>2.7E-2</v>
      </c>
      <c r="BM74" s="80">
        <v>3.4000000000000002E-2</v>
      </c>
      <c r="BN74" s="80">
        <f>BO74-BM74-BL74-BK74</f>
        <v>3.2000000000000001E-2</v>
      </c>
      <c r="BO74" s="37">
        <v>0.125</v>
      </c>
      <c r="BP74" s="80">
        <v>2.8000000000000001E-2</v>
      </c>
      <c r="BQ74" s="80">
        <v>2.5999999999999999E-2</v>
      </c>
      <c r="BR74" s="80">
        <v>2.4E-2</v>
      </c>
      <c r="BS74" s="80">
        <f>BT74-BR74-BQ74-BP74</f>
        <v>2.7999999999999994E-2</v>
      </c>
      <c r="BT74" s="37">
        <v>0.106</v>
      </c>
      <c r="BU74" s="80">
        <v>0.03</v>
      </c>
      <c r="BV74" s="80">
        <v>2.5999999999999999E-2</v>
      </c>
      <c r="BW74" s="80">
        <v>2.8000000000000001E-2</v>
      </c>
      <c r="BX74" s="80">
        <v>2.5000000000000001E-2</v>
      </c>
      <c r="BY74" s="37">
        <f>BX74+BW74+BV74+BU74</f>
        <v>0.109</v>
      </c>
    </row>
    <row r="75" spans="1:202" ht="8.25" customHeight="1">
      <c r="A75" s="62"/>
      <c r="B75" s="23"/>
      <c r="C75" s="64"/>
      <c r="D75" s="64"/>
      <c r="E75" s="64"/>
      <c r="F75" s="64"/>
      <c r="G75" s="23"/>
      <c r="H75" s="64"/>
      <c r="I75" s="64"/>
      <c r="J75" s="64"/>
      <c r="K75" s="63"/>
      <c r="L75" s="23"/>
      <c r="M75" s="64"/>
      <c r="N75" s="64"/>
      <c r="O75" s="64"/>
      <c r="P75" s="63"/>
      <c r="Q75" s="23"/>
      <c r="R75" s="64"/>
      <c r="S75" s="64"/>
      <c r="T75" s="64"/>
      <c r="U75" s="63"/>
      <c r="V75" s="23"/>
      <c r="W75" s="64"/>
      <c r="X75" s="64"/>
      <c r="Y75" s="64"/>
      <c r="Z75" s="63"/>
      <c r="AA75" s="23"/>
      <c r="AB75" s="64"/>
      <c r="AC75" s="64"/>
      <c r="AD75" s="64"/>
      <c r="AE75" s="63"/>
      <c r="AF75" s="23"/>
      <c r="AG75" s="64"/>
      <c r="AH75" s="64"/>
      <c r="AI75" s="64"/>
      <c r="AJ75" s="63"/>
      <c r="AK75" s="23"/>
      <c r="AL75" s="64"/>
      <c r="AM75" s="64"/>
      <c r="AN75" s="64"/>
      <c r="AO75" s="63"/>
      <c r="AP75" s="23"/>
      <c r="AQ75" s="64"/>
      <c r="AR75" s="64"/>
      <c r="AS75" s="64"/>
      <c r="AT75" s="63"/>
      <c r="AU75" s="23"/>
      <c r="AV75" s="64"/>
      <c r="AW75" s="64"/>
      <c r="AX75" s="64"/>
      <c r="AY75" s="63"/>
      <c r="AZ75" s="23"/>
      <c r="BA75" s="64"/>
      <c r="BB75" s="64"/>
      <c r="BC75" s="64"/>
      <c r="BD75" s="63"/>
      <c r="BE75" s="23"/>
      <c r="BF75" s="64"/>
      <c r="BG75" s="64"/>
      <c r="BH75" s="64"/>
      <c r="BI75" s="63"/>
      <c r="BJ75" s="23"/>
      <c r="BK75" s="64"/>
      <c r="BL75" s="64"/>
      <c r="BM75" s="64"/>
      <c r="BN75" s="63"/>
      <c r="BO75" s="23"/>
      <c r="BP75" s="64"/>
      <c r="BQ75" s="64"/>
      <c r="BR75" s="64"/>
      <c r="BS75" s="63"/>
      <c r="BT75" s="23"/>
      <c r="BU75" s="64"/>
      <c r="BV75" s="64"/>
      <c r="BW75" s="64"/>
      <c r="BX75" s="63"/>
      <c r="BY75" s="23"/>
    </row>
    <row r="76" spans="1:202">
      <c r="A76" s="60" t="s">
        <v>56</v>
      </c>
      <c r="B76" s="35">
        <v>14711</v>
      </c>
      <c r="C76" s="61">
        <v>3473</v>
      </c>
      <c r="D76" s="61">
        <v>3306</v>
      </c>
      <c r="E76" s="61">
        <v>3379</v>
      </c>
      <c r="F76" s="61">
        <v>3103</v>
      </c>
      <c r="G76" s="35">
        <v>13260</v>
      </c>
      <c r="H76" s="61">
        <v>3077</v>
      </c>
      <c r="I76" s="61">
        <v>2972</v>
      </c>
      <c r="J76" s="61">
        <v>3051</v>
      </c>
      <c r="K76" s="61">
        <v>2917</v>
      </c>
      <c r="L76" s="35">
        <v>12017</v>
      </c>
      <c r="M76" s="61">
        <v>2732</v>
      </c>
      <c r="N76" s="61">
        <v>2717</v>
      </c>
      <c r="O76" s="61">
        <v>2629</v>
      </c>
      <c r="P76" s="61">
        <v>2621</v>
      </c>
      <c r="Q76" s="35">
        <v>10699</v>
      </c>
      <c r="R76" s="61">
        <v>2521</v>
      </c>
      <c r="S76" s="61">
        <v>2415</v>
      </c>
      <c r="T76" s="61">
        <v>2482</v>
      </c>
      <c r="U76" s="61">
        <v>2339</v>
      </c>
      <c r="V76" s="35">
        <v>9758</v>
      </c>
      <c r="W76" s="61">
        <v>2360</v>
      </c>
      <c r="X76" s="61">
        <v>2228</v>
      </c>
      <c r="Y76" s="61">
        <v>2127</v>
      </c>
      <c r="Z76" s="61">
        <v>1979</v>
      </c>
      <c r="AA76" s="35">
        <v>8694</v>
      </c>
      <c r="AB76" s="61">
        <v>1788</v>
      </c>
      <c r="AC76" s="61">
        <v>1805</v>
      </c>
      <c r="AD76" s="61">
        <v>1712</v>
      </c>
      <c r="AE76" s="61">
        <f>AF76-AD76-AC76-AB76</f>
        <v>1742</v>
      </c>
      <c r="AF76" s="35">
        <v>7047</v>
      </c>
      <c r="AG76" s="61">
        <v>1608</v>
      </c>
      <c r="AH76" s="61">
        <v>1522</v>
      </c>
      <c r="AI76" s="61">
        <v>1588</v>
      </c>
      <c r="AJ76" s="61">
        <f>AK76-AI76-AH76-AG76</f>
        <v>1482</v>
      </c>
      <c r="AK76" s="35">
        <v>6200</v>
      </c>
      <c r="AL76" s="61">
        <v>1459</v>
      </c>
      <c r="AM76" s="61">
        <v>1396</v>
      </c>
      <c r="AN76" s="61">
        <v>1373</v>
      </c>
      <c r="AO76" s="61">
        <f>AP76-AN76-AM76-AL76</f>
        <v>1379</v>
      </c>
      <c r="AP76" s="35">
        <v>5607</v>
      </c>
      <c r="AQ76" s="61">
        <v>1316</v>
      </c>
      <c r="AR76" s="61">
        <v>1257</v>
      </c>
      <c r="AS76" s="61">
        <v>1297</v>
      </c>
      <c r="AT76" s="61">
        <f>AU76-AS76-AR76-AQ76</f>
        <v>1136</v>
      </c>
      <c r="AU76" s="35">
        <v>5006</v>
      </c>
      <c r="AV76" s="61">
        <v>1177</v>
      </c>
      <c r="AW76" s="61">
        <v>1098</v>
      </c>
      <c r="AX76" s="61">
        <v>1132</v>
      </c>
      <c r="AY76" s="61">
        <f>AZ76-AX76-AW76-AV76</f>
        <v>1068</v>
      </c>
      <c r="AZ76" s="35">
        <v>4475</v>
      </c>
      <c r="BA76" s="61">
        <v>1055</v>
      </c>
      <c r="BB76" s="61">
        <v>1010</v>
      </c>
      <c r="BC76" s="61">
        <v>960</v>
      </c>
      <c r="BD76" s="61">
        <f>BE76-BC76-BB76-BA76</f>
        <v>989</v>
      </c>
      <c r="BE76" s="35">
        <v>4014</v>
      </c>
      <c r="BF76" s="61">
        <v>926</v>
      </c>
      <c r="BG76" s="61">
        <v>865</v>
      </c>
      <c r="BH76" s="61">
        <v>888</v>
      </c>
      <c r="BI76" s="61">
        <f>BJ76-BH76-BG76-BF76</f>
        <v>820</v>
      </c>
      <c r="BJ76" s="35">
        <v>3499</v>
      </c>
      <c r="BK76" s="61">
        <v>883</v>
      </c>
      <c r="BL76" s="61">
        <v>1079</v>
      </c>
      <c r="BM76" s="61">
        <v>1019</v>
      </c>
      <c r="BN76" s="61">
        <f>BO76-BM76-BL76-BK76</f>
        <v>1004</v>
      </c>
      <c r="BO76" s="35">
        <v>3985</v>
      </c>
      <c r="BP76" s="61">
        <v>965</v>
      </c>
      <c r="BQ76" s="61">
        <v>827</v>
      </c>
      <c r="BR76" s="61">
        <v>782</v>
      </c>
      <c r="BS76" s="61">
        <f>BT76-BR76-BQ76-BP76</f>
        <v>811</v>
      </c>
      <c r="BT76" s="35">
        <v>3385</v>
      </c>
      <c r="BU76" s="130">
        <v>801</v>
      </c>
      <c r="BV76" s="130">
        <v>726</v>
      </c>
      <c r="BW76" s="130">
        <v>754</v>
      </c>
      <c r="BX76" s="130">
        <f>BY76-BW76-BV76-BU76</f>
        <v>698</v>
      </c>
      <c r="BY76" s="35">
        <v>2979</v>
      </c>
    </row>
    <row r="77" spans="1:202">
      <c r="A77" s="62" t="s">
        <v>7</v>
      </c>
      <c r="B77" s="23"/>
      <c r="C77" s="63"/>
      <c r="D77" s="63">
        <f>D76/C76-1</f>
        <v>-4.8085228908724464E-2</v>
      </c>
      <c r="E77" s="63">
        <f>E76/D76-1</f>
        <v>2.2081064730792521E-2</v>
      </c>
      <c r="F77" s="63">
        <f>F76/E76-1</f>
        <v>-8.1680970701390909E-2</v>
      </c>
      <c r="G77" s="23"/>
      <c r="H77" s="63">
        <f>H76/F76-1</f>
        <v>-8.3789880760554158E-3</v>
      </c>
      <c r="I77" s="63">
        <f>I76/H76-1</f>
        <v>-3.412414689632759E-2</v>
      </c>
      <c r="J77" s="63">
        <f>J76/I76-1</f>
        <v>2.6581426648721429E-2</v>
      </c>
      <c r="K77" s="63">
        <f>K76/J76-1</f>
        <v>-4.3920026220911179E-2</v>
      </c>
      <c r="L77" s="26"/>
      <c r="M77" s="63">
        <f>M76/K76-1</f>
        <v>-6.3421323277339736E-2</v>
      </c>
      <c r="N77" s="63">
        <f>N76/M76-1</f>
        <v>-5.4904831625183226E-3</v>
      </c>
      <c r="O77" s="63">
        <f>O76/N76-1</f>
        <v>-3.2388663967611309E-2</v>
      </c>
      <c r="P77" s="63">
        <f>P76/O76-1</f>
        <v>-3.042982122479998E-3</v>
      </c>
      <c r="Q77" s="26"/>
      <c r="R77" s="63">
        <f>R76/P76-1</f>
        <v>-3.815337657382678E-2</v>
      </c>
      <c r="S77" s="63">
        <f>S76/R76-1</f>
        <v>-4.2046806822689464E-2</v>
      </c>
      <c r="T77" s="63">
        <f>T76/S76-1</f>
        <v>2.7743271221532195E-2</v>
      </c>
      <c r="U77" s="63">
        <f>U76/T76-1</f>
        <v>-5.7614826752618864E-2</v>
      </c>
      <c r="V77" s="26"/>
      <c r="W77" s="63">
        <f>W76/U76-1</f>
        <v>8.9781958101753379E-3</v>
      </c>
      <c r="X77" s="63">
        <f>X76/W76-1</f>
        <v>-5.5932203389830515E-2</v>
      </c>
      <c r="Y77" s="63">
        <f>Y76/X76-1</f>
        <v>-4.5332136445242366E-2</v>
      </c>
      <c r="Z77" s="63">
        <f>Z76/Y76-1</f>
        <v>-6.9581570286788907E-2</v>
      </c>
      <c r="AA77" s="26"/>
      <c r="AB77" s="63">
        <f>AB76/Z76-1</f>
        <v>-9.6513390601313809E-2</v>
      </c>
      <c r="AC77" s="63">
        <f>AC76/AB76-1</f>
        <v>9.5078299776285569E-3</v>
      </c>
      <c r="AD77" s="63">
        <f>AD76/AC76-1</f>
        <v>-5.1523545706371188E-2</v>
      </c>
      <c r="AE77" s="63">
        <f>AE76/AD76-1</f>
        <v>1.7523364485981352E-2</v>
      </c>
      <c r="AF77" s="26"/>
      <c r="AG77" s="63">
        <f>AG76/AE76-1</f>
        <v>-7.6923076923076872E-2</v>
      </c>
      <c r="AH77" s="63">
        <f>AH76/AG76-1</f>
        <v>-5.3482587064676568E-2</v>
      </c>
      <c r="AI77" s="63">
        <f>AI76/AH76-1</f>
        <v>4.3363994743758294E-2</v>
      </c>
      <c r="AJ77" s="63">
        <f>AJ76/AI76-1</f>
        <v>-6.6750629722921895E-2</v>
      </c>
      <c r="AK77" s="26"/>
      <c r="AL77" s="63">
        <f>AL76/AJ76-1</f>
        <v>-1.5519568151147078E-2</v>
      </c>
      <c r="AM77" s="63">
        <f>AM76/AL76-1</f>
        <v>-4.3180260452364672E-2</v>
      </c>
      <c r="AN77" s="63">
        <f>AN76/AM76-1</f>
        <v>-1.6475644699140424E-2</v>
      </c>
      <c r="AO77" s="63">
        <f>AO76/AN76-1</f>
        <v>4.3699927166787056E-3</v>
      </c>
      <c r="AP77" s="26"/>
      <c r="AQ77" s="63">
        <f>AQ76/AO76-1</f>
        <v>-4.5685279187817285E-2</v>
      </c>
      <c r="AR77" s="63">
        <f>AR76/AQ76-1</f>
        <v>-4.4832826747720378E-2</v>
      </c>
      <c r="AS77" s="63">
        <f>AS76/AR76-1</f>
        <v>3.1821797931583129E-2</v>
      </c>
      <c r="AT77" s="63">
        <f>AT76/AS76-1</f>
        <v>-0.12413261372397844</v>
      </c>
      <c r="AU77" s="26"/>
      <c r="AV77" s="63">
        <f>AV76/AT76-1</f>
        <v>3.6091549295774739E-2</v>
      </c>
      <c r="AW77" s="63">
        <f>AW76/AV76-1</f>
        <v>-6.7119796091758666E-2</v>
      </c>
      <c r="AX77" s="63">
        <f>AX76/AW76-1</f>
        <v>3.0965391621129434E-2</v>
      </c>
      <c r="AY77" s="63">
        <f>AY76/AX76-1</f>
        <v>-5.6537102473498191E-2</v>
      </c>
      <c r="AZ77" s="26"/>
      <c r="BA77" s="63">
        <f>BA76/AY76-1</f>
        <v>-1.2172284644194731E-2</v>
      </c>
      <c r="BB77" s="63">
        <f>BB76/BA76-1</f>
        <v>-4.2654028436018954E-2</v>
      </c>
      <c r="BC77" s="63">
        <f>BC76/BB76-1</f>
        <v>-4.9504950495049549E-2</v>
      </c>
      <c r="BD77" s="63">
        <f>BD76/BC76-1</f>
        <v>3.0208333333333393E-2</v>
      </c>
      <c r="BE77" s="26"/>
      <c r="BF77" s="63">
        <f>BF76/BD76-1</f>
        <v>-6.3700707785642074E-2</v>
      </c>
      <c r="BG77" s="63">
        <f>BG76/BF76-1</f>
        <v>-6.5874730021598271E-2</v>
      </c>
      <c r="BH77" s="63">
        <f>BH76/BG76-1</f>
        <v>2.6589595375722475E-2</v>
      </c>
      <c r="BI77" s="63">
        <f>BI76/BH76-1</f>
        <v>-7.6576576576576572E-2</v>
      </c>
      <c r="BJ77" s="26"/>
      <c r="BK77" s="63">
        <f>BK76/BI76-1</f>
        <v>7.6829268292682995E-2</v>
      </c>
      <c r="BL77" s="63">
        <f>BL76/BK76-1</f>
        <v>0.22197055492638729</v>
      </c>
      <c r="BM77" s="63">
        <f>BM76/BL76-1</f>
        <v>-5.5607043558850822E-2</v>
      </c>
      <c r="BN77" s="63">
        <f>BN76/BM76-1</f>
        <v>-1.4720314033366044E-2</v>
      </c>
      <c r="BO77" s="26"/>
      <c r="BP77" s="63">
        <f>BP76/BN76-1</f>
        <v>-3.8844621513944189E-2</v>
      </c>
      <c r="BQ77" s="63">
        <f>BQ76/BP76-1</f>
        <v>-0.14300518134715023</v>
      </c>
      <c r="BR77" s="63">
        <f>BR76/BQ76-1</f>
        <v>-5.4413542926239455E-2</v>
      </c>
      <c r="BS77" s="63">
        <f>BS76/BR76-1</f>
        <v>3.7084398976982014E-2</v>
      </c>
      <c r="BT77" s="26"/>
      <c r="BU77" s="147">
        <f>BU76/BS76-1</f>
        <v>-1.2330456226880449E-2</v>
      </c>
      <c r="BV77" s="147">
        <f>BV76/BU76-1</f>
        <v>-9.3632958801498134E-2</v>
      </c>
      <c r="BW77" s="147">
        <f>BW76/BV76-1</f>
        <v>3.8567493112947604E-2</v>
      </c>
      <c r="BX77" s="147">
        <f>BX76/BW76-1</f>
        <v>-7.4270557029177731E-2</v>
      </c>
      <c r="BY77" s="26"/>
    </row>
    <row r="78" spans="1:202">
      <c r="A78" s="62" t="s">
        <v>8</v>
      </c>
      <c r="B78" s="23"/>
      <c r="C78" s="64"/>
      <c r="D78" s="64"/>
      <c r="E78" s="64"/>
      <c r="F78" s="64"/>
      <c r="G78" s="23">
        <f t="shared" ref="G78:N78" si="55">G76/B76-1</f>
        <v>-9.8633675480932603E-2</v>
      </c>
      <c r="H78" s="64">
        <f t="shared" si="55"/>
        <v>-0.11402245896919094</v>
      </c>
      <c r="I78" s="64">
        <f t="shared" si="55"/>
        <v>-0.10102843315184518</v>
      </c>
      <c r="J78" s="64">
        <f t="shared" si="55"/>
        <v>-9.7070139094406649E-2</v>
      </c>
      <c r="K78" s="63">
        <f t="shared" si="55"/>
        <v>-5.9941991621011881E-2</v>
      </c>
      <c r="L78" s="23">
        <f t="shared" si="55"/>
        <v>-9.3740573152337858E-2</v>
      </c>
      <c r="M78" s="64">
        <f t="shared" si="55"/>
        <v>-0.11212219694507641</v>
      </c>
      <c r="N78" s="64">
        <f t="shared" si="55"/>
        <v>-8.5800807537012136E-2</v>
      </c>
      <c r="O78" s="64">
        <f t="shared" ref="O78:Y78" si="56">O76/J76-1</f>
        <v>-0.13831530645689938</v>
      </c>
      <c r="P78" s="63">
        <f t="shared" si="56"/>
        <v>-0.10147411724374356</v>
      </c>
      <c r="Q78" s="23">
        <f t="shared" si="56"/>
        <v>-0.10967795622867604</v>
      </c>
      <c r="R78" s="64">
        <f t="shared" si="56"/>
        <v>-7.7232796486090827E-2</v>
      </c>
      <c r="S78" s="64">
        <f t="shared" si="56"/>
        <v>-0.11115200588884799</v>
      </c>
      <c r="T78" s="64">
        <f t="shared" si="56"/>
        <v>-5.5914796500570518E-2</v>
      </c>
      <c r="U78" s="63">
        <f t="shared" si="56"/>
        <v>-0.10759252193819158</v>
      </c>
      <c r="V78" s="23">
        <f t="shared" si="56"/>
        <v>-8.7952145060286036E-2</v>
      </c>
      <c r="W78" s="64">
        <f t="shared" si="56"/>
        <v>-6.3863546211820665E-2</v>
      </c>
      <c r="X78" s="64">
        <f t="shared" si="56"/>
        <v>-7.7432712215320887E-2</v>
      </c>
      <c r="Y78" s="64">
        <f t="shared" si="56"/>
        <v>-0.14302981466559228</v>
      </c>
      <c r="Z78" s="63">
        <f t="shared" ref="Z78:AI78" si="57">Z76/U76-1</f>
        <v>-0.15391192817443355</v>
      </c>
      <c r="AA78" s="23">
        <f t="shared" si="57"/>
        <v>-0.10903873744619796</v>
      </c>
      <c r="AB78" s="64">
        <f t="shared" si="57"/>
        <v>-0.24237288135593216</v>
      </c>
      <c r="AC78" s="64">
        <f t="shared" si="57"/>
        <v>-0.18985637342908435</v>
      </c>
      <c r="AD78" s="64">
        <f t="shared" si="57"/>
        <v>-0.19511048425011757</v>
      </c>
      <c r="AE78" s="63">
        <f t="shared" si="57"/>
        <v>-0.11975745325922182</v>
      </c>
      <c r="AF78" s="23">
        <f t="shared" si="57"/>
        <v>-0.18944099378881984</v>
      </c>
      <c r="AG78" s="64">
        <f t="shared" si="57"/>
        <v>-0.10067114093959728</v>
      </c>
      <c r="AH78" s="64">
        <f t="shared" si="57"/>
        <v>-0.15678670360110802</v>
      </c>
      <c r="AI78" s="64">
        <f t="shared" si="57"/>
        <v>-7.2429906542056055E-2</v>
      </c>
      <c r="AJ78" s="63">
        <f t="shared" ref="AJ78:AS78" si="58">AJ76/AE76-1</f>
        <v>-0.14925373134328357</v>
      </c>
      <c r="AK78" s="23">
        <f t="shared" si="58"/>
        <v>-0.12019298992479066</v>
      </c>
      <c r="AL78" s="64">
        <f t="shared" si="58"/>
        <v>-9.2661691542288538E-2</v>
      </c>
      <c r="AM78" s="64">
        <f t="shared" si="58"/>
        <v>-8.2785808147174733E-2</v>
      </c>
      <c r="AN78" s="64">
        <f t="shared" si="58"/>
        <v>-0.13539042821158687</v>
      </c>
      <c r="AO78" s="63">
        <f t="shared" si="58"/>
        <v>-6.9500674763832704E-2</v>
      </c>
      <c r="AP78" s="23">
        <f t="shared" si="58"/>
        <v>-9.5645161290322633E-2</v>
      </c>
      <c r="AQ78" s="64">
        <f t="shared" si="58"/>
        <v>-9.8012337217272094E-2</v>
      </c>
      <c r="AR78" s="64">
        <f t="shared" si="58"/>
        <v>-9.957020057306587E-2</v>
      </c>
      <c r="AS78" s="64">
        <f t="shared" si="58"/>
        <v>-5.5353241077931492E-2</v>
      </c>
      <c r="AT78" s="63">
        <f t="shared" ref="AT78:BW78" si="59">AT76/AO76-1</f>
        <v>-0.17621464829586653</v>
      </c>
      <c r="AU78" s="23">
        <f t="shared" si="59"/>
        <v>-0.10718744426609594</v>
      </c>
      <c r="AV78" s="64">
        <f t="shared" si="59"/>
        <v>-0.10562310030395139</v>
      </c>
      <c r="AW78" s="64">
        <f t="shared" si="59"/>
        <v>-0.12649164677804292</v>
      </c>
      <c r="AX78" s="64">
        <f t="shared" si="59"/>
        <v>-0.1272166538164996</v>
      </c>
      <c r="AY78" s="63">
        <f t="shared" si="59"/>
        <v>-5.9859154929577496E-2</v>
      </c>
      <c r="AZ78" s="23">
        <f t="shared" si="59"/>
        <v>-0.10607271274470631</v>
      </c>
      <c r="BA78" s="64">
        <f t="shared" si="59"/>
        <v>-0.10365335598980463</v>
      </c>
      <c r="BB78" s="64">
        <f t="shared" si="59"/>
        <v>-8.0145719489981837E-2</v>
      </c>
      <c r="BC78" s="64">
        <f t="shared" si="59"/>
        <v>-0.15194346289752647</v>
      </c>
      <c r="BD78" s="63">
        <f t="shared" si="59"/>
        <v>-7.3970037453183535E-2</v>
      </c>
      <c r="BE78" s="23">
        <f t="shared" si="59"/>
        <v>-0.10301675977653635</v>
      </c>
      <c r="BF78" s="64">
        <f t="shared" si="59"/>
        <v>-0.12227488151658772</v>
      </c>
      <c r="BG78" s="64">
        <f t="shared" si="59"/>
        <v>-0.14356435643564358</v>
      </c>
      <c r="BH78" s="64">
        <f t="shared" si="59"/>
        <v>-7.4999999999999956E-2</v>
      </c>
      <c r="BI78" s="63">
        <f t="shared" si="59"/>
        <v>-0.17087967644084934</v>
      </c>
      <c r="BJ78" s="23">
        <f t="shared" si="59"/>
        <v>-0.12830094668659686</v>
      </c>
      <c r="BK78" s="64">
        <f t="shared" si="59"/>
        <v>-4.643628509719222E-2</v>
      </c>
      <c r="BL78" s="64">
        <f t="shared" si="59"/>
        <v>0.24739884393063583</v>
      </c>
      <c r="BM78" s="64">
        <f t="shared" si="59"/>
        <v>0.14752252252252251</v>
      </c>
      <c r="BN78" s="63">
        <f t="shared" si="59"/>
        <v>0.224390243902439</v>
      </c>
      <c r="BO78" s="23">
        <f t="shared" si="59"/>
        <v>0.13889682766504707</v>
      </c>
      <c r="BP78" s="64">
        <f t="shared" si="59"/>
        <v>9.2865232163080513E-2</v>
      </c>
      <c r="BQ78" s="64">
        <f t="shared" si="59"/>
        <v>-0.23354958294717332</v>
      </c>
      <c r="BR78" s="64">
        <f t="shared" si="59"/>
        <v>-0.23258096172718357</v>
      </c>
      <c r="BS78" s="63">
        <f t="shared" si="59"/>
        <v>-0.19223107569721121</v>
      </c>
      <c r="BT78" s="23">
        <f t="shared" si="59"/>
        <v>-0.15056461731493098</v>
      </c>
      <c r="BU78" s="146">
        <f t="shared" si="59"/>
        <v>-0.16994818652849741</v>
      </c>
      <c r="BV78" s="146">
        <f t="shared" si="59"/>
        <v>-0.12212817412333732</v>
      </c>
      <c r="BW78" s="146">
        <f t="shared" si="59"/>
        <v>-3.5805626598465423E-2</v>
      </c>
      <c r="BX78" s="147">
        <f t="shared" ref="BX78" si="60">BX76/BS76-1</f>
        <v>-0.13933415536374849</v>
      </c>
      <c r="BY78" s="23">
        <f t="shared" ref="BY78" si="61">BY76/BT76-1</f>
        <v>-0.1199409158050222</v>
      </c>
    </row>
    <row r="79" spans="1:202">
      <c r="A79" s="62"/>
      <c r="B79" s="23"/>
      <c r="C79" s="64"/>
      <c r="D79" s="64"/>
      <c r="E79" s="64"/>
      <c r="F79" s="64"/>
      <c r="G79" s="23"/>
      <c r="H79" s="64"/>
      <c r="I79" s="64"/>
      <c r="J79" s="64"/>
      <c r="K79" s="63"/>
      <c r="L79" s="23"/>
      <c r="M79" s="64"/>
      <c r="N79" s="64"/>
      <c r="O79" s="64"/>
      <c r="P79" s="63"/>
      <c r="Q79" s="23"/>
      <c r="R79" s="64"/>
      <c r="S79" s="64"/>
      <c r="T79" s="64"/>
      <c r="U79" s="63"/>
      <c r="V79" s="23"/>
      <c r="W79" s="64"/>
      <c r="X79" s="64"/>
      <c r="Y79" s="64"/>
      <c r="Z79" s="63"/>
      <c r="AA79" s="23"/>
      <c r="AB79" s="64"/>
      <c r="AC79" s="64"/>
      <c r="AD79" s="64"/>
      <c r="AE79" s="63"/>
      <c r="AF79" s="23"/>
      <c r="AG79" s="64"/>
      <c r="AH79" s="64"/>
      <c r="AI79" s="64"/>
      <c r="AJ79" s="63"/>
      <c r="AK79" s="23"/>
      <c r="AL79" s="64"/>
      <c r="AM79" s="64"/>
      <c r="AN79" s="64"/>
      <c r="AO79" s="63"/>
      <c r="AP79" s="23"/>
      <c r="AQ79" s="64"/>
      <c r="AR79" s="64"/>
      <c r="AS79" s="64"/>
      <c r="AT79" s="63"/>
      <c r="AU79" s="23"/>
      <c r="AV79" s="64"/>
      <c r="AW79" s="64"/>
      <c r="AX79" s="64"/>
      <c r="AY79" s="63"/>
      <c r="AZ79" s="23"/>
      <c r="BA79" s="64"/>
      <c r="BB79" s="64"/>
      <c r="BC79" s="64"/>
      <c r="BD79" s="63"/>
      <c r="BE79" s="23"/>
      <c r="BF79" s="64"/>
      <c r="BG79" s="64"/>
      <c r="BH79" s="64"/>
      <c r="BI79" s="63"/>
      <c r="BJ79" s="23"/>
      <c r="BK79" s="64"/>
      <c r="BL79" s="64"/>
      <c r="BM79" s="64"/>
      <c r="BN79" s="63"/>
      <c r="BO79" s="23"/>
      <c r="BP79" s="64"/>
      <c r="BQ79" s="64"/>
      <c r="BR79" s="64"/>
      <c r="BS79" s="63"/>
      <c r="BT79" s="23"/>
      <c r="BU79" s="146"/>
      <c r="BV79" s="146"/>
      <c r="BW79" s="146"/>
      <c r="BX79" s="147"/>
      <c r="BY79" s="23"/>
    </row>
    <row r="80" spans="1:202">
      <c r="A80" s="60" t="s">
        <v>36</v>
      </c>
      <c r="B80" s="36">
        <v>6411</v>
      </c>
      <c r="C80" s="78">
        <v>1673</v>
      </c>
      <c r="D80" s="78">
        <v>1651</v>
      </c>
      <c r="E80" s="78">
        <v>1719</v>
      </c>
      <c r="F80" s="61">
        <f>G80-E80-D80-C80</f>
        <v>1648</v>
      </c>
      <c r="G80" s="36">
        <v>6691</v>
      </c>
      <c r="H80" s="78">
        <v>1654</v>
      </c>
      <c r="I80" s="78">
        <v>1659</v>
      </c>
      <c r="J80" s="78">
        <v>1731</v>
      </c>
      <c r="K80" s="61">
        <f>L80-J80-I80-H80</f>
        <v>1674</v>
      </c>
      <c r="L80" s="35">
        <v>6718</v>
      </c>
      <c r="M80" s="78">
        <v>1623</v>
      </c>
      <c r="N80" s="78">
        <v>1634</v>
      </c>
      <c r="O80" s="78">
        <v>1646</v>
      </c>
      <c r="P80" s="61">
        <f>Q80-O80-N80-M80</f>
        <v>1644</v>
      </c>
      <c r="Q80" s="35">
        <v>6547</v>
      </c>
      <c r="R80" s="78">
        <v>1577</v>
      </c>
      <c r="S80" s="78">
        <v>1535</v>
      </c>
      <c r="T80" s="78">
        <v>1602</v>
      </c>
      <c r="U80" s="61">
        <f>V80-T80-S80-R80</f>
        <v>1526</v>
      </c>
      <c r="V80" s="35">
        <v>6240</v>
      </c>
      <c r="W80" s="78">
        <v>1543</v>
      </c>
      <c r="X80" s="78">
        <v>1516</v>
      </c>
      <c r="Y80" s="78">
        <v>1595</v>
      </c>
      <c r="Z80" s="61">
        <f>AA80-Y80-X80-W80</f>
        <v>1571</v>
      </c>
      <c r="AA80" s="35">
        <v>6225</v>
      </c>
      <c r="AB80" s="78">
        <v>1503</v>
      </c>
      <c r="AC80" s="78">
        <v>1550</v>
      </c>
      <c r="AD80" s="78">
        <v>1521</v>
      </c>
      <c r="AE80" s="61">
        <f>AF80-AD80-AC80-AB80</f>
        <v>1541</v>
      </c>
      <c r="AF80" s="35">
        <v>6115</v>
      </c>
      <c r="AG80" s="78">
        <v>1467</v>
      </c>
      <c r="AH80" s="78">
        <v>1424</v>
      </c>
      <c r="AI80" s="78">
        <v>1498</v>
      </c>
      <c r="AJ80" s="61">
        <f>AK80-AI80-AH80-AG80</f>
        <v>1440</v>
      </c>
      <c r="AK80" s="35">
        <v>5829</v>
      </c>
      <c r="AL80" s="78">
        <v>1429</v>
      </c>
      <c r="AM80" s="78">
        <v>1386</v>
      </c>
      <c r="AN80" s="78">
        <v>1410</v>
      </c>
      <c r="AO80" s="61">
        <f>AP80-AN80-AM80-AL80</f>
        <v>1403</v>
      </c>
      <c r="AP80" s="35">
        <v>5628</v>
      </c>
      <c r="AQ80" s="78">
        <v>1348</v>
      </c>
      <c r="AR80" s="78">
        <v>1314</v>
      </c>
      <c r="AS80" s="78">
        <v>1383</v>
      </c>
      <c r="AT80" s="61">
        <f>AU80-AS80-AR80-AQ80</f>
        <v>1252</v>
      </c>
      <c r="AU80" s="35">
        <v>5297</v>
      </c>
      <c r="AV80" s="78">
        <v>1281</v>
      </c>
      <c r="AW80" s="78">
        <v>1220</v>
      </c>
      <c r="AX80" s="78">
        <v>1266</v>
      </c>
      <c r="AY80" s="61">
        <f>AZ80-AX80-AW80-AV80</f>
        <v>1205</v>
      </c>
      <c r="AZ80" s="35">
        <v>4972</v>
      </c>
      <c r="BA80" s="78">
        <v>1191</v>
      </c>
      <c r="BB80" s="78">
        <v>1151</v>
      </c>
      <c r="BC80" s="78">
        <v>1125</v>
      </c>
      <c r="BD80" s="61">
        <f>BE80-BC80-BB80-BA80</f>
        <v>1160</v>
      </c>
      <c r="BE80" s="35">
        <v>4627</v>
      </c>
      <c r="BF80" s="78">
        <v>1090</v>
      </c>
      <c r="BG80" s="78">
        <v>1056</v>
      </c>
      <c r="BH80" s="78">
        <v>1099</v>
      </c>
      <c r="BI80" s="61">
        <f>BJ80-BH80-BG80-BF80</f>
        <v>1046</v>
      </c>
      <c r="BJ80" s="35">
        <v>4291</v>
      </c>
      <c r="BK80" s="78">
        <v>1120</v>
      </c>
      <c r="BL80" s="78">
        <v>1293</v>
      </c>
      <c r="BM80" s="78">
        <v>1368</v>
      </c>
      <c r="BN80" s="61">
        <f>BO80-BM80-BL80-BK80</f>
        <v>1326</v>
      </c>
      <c r="BO80" s="35">
        <v>5107</v>
      </c>
      <c r="BP80" s="78">
        <v>1284</v>
      </c>
      <c r="BQ80" s="78">
        <v>1095</v>
      </c>
      <c r="BR80" s="78">
        <v>1152</v>
      </c>
      <c r="BS80" s="61">
        <f>BT80-BR80-BQ80-BP80</f>
        <v>1096</v>
      </c>
      <c r="BT80" s="35">
        <v>4627</v>
      </c>
      <c r="BU80" s="391">
        <v>1080</v>
      </c>
      <c r="BV80" s="391">
        <v>951</v>
      </c>
      <c r="BW80" s="391">
        <v>986</v>
      </c>
      <c r="BX80" s="130">
        <f>BY80-BW80-BV80-BU80</f>
        <v>922</v>
      </c>
      <c r="BY80" s="35">
        <v>3939</v>
      </c>
    </row>
    <row r="81" spans="1:202">
      <c r="A81" s="62" t="s">
        <v>7</v>
      </c>
      <c r="B81" s="23"/>
      <c r="C81" s="63"/>
      <c r="D81" s="63">
        <f>D80/C80-1</f>
        <v>-1.3150029886431547E-2</v>
      </c>
      <c r="E81" s="63">
        <f>E80/D80-1</f>
        <v>4.1187159297395581E-2</v>
      </c>
      <c r="F81" s="63">
        <f>F80/E80-1</f>
        <v>-4.1303083187899992E-2</v>
      </c>
      <c r="G81" s="23"/>
      <c r="H81" s="63">
        <f>H80/F80-1</f>
        <v>3.6407766990291801E-3</v>
      </c>
      <c r="I81" s="63">
        <f>I80/H80-1</f>
        <v>3.0229746070133956E-3</v>
      </c>
      <c r="J81" s="63">
        <f>J80/I80-1</f>
        <v>4.3399638336347302E-2</v>
      </c>
      <c r="K81" s="63">
        <f>K80/J80-1</f>
        <v>-3.2928942807625705E-2</v>
      </c>
      <c r="L81" s="26"/>
      <c r="M81" s="63">
        <f>M80/K80-1</f>
        <v>-3.046594982078854E-2</v>
      </c>
      <c r="N81" s="63">
        <f>N80/M80-1</f>
        <v>6.7775723967959944E-3</v>
      </c>
      <c r="O81" s="63">
        <f>O80/N80-1</f>
        <v>7.3439412484699318E-3</v>
      </c>
      <c r="P81" s="63">
        <f>P80/O80-1</f>
        <v>-1.2150668286755595E-3</v>
      </c>
      <c r="Q81" s="26"/>
      <c r="R81" s="63">
        <f>R80/P80-1</f>
        <v>-4.0754257907542613E-2</v>
      </c>
      <c r="S81" s="63">
        <f>S80/R80-1</f>
        <v>-2.6632847178186481E-2</v>
      </c>
      <c r="T81" s="63">
        <f>T80/S80-1</f>
        <v>4.3648208469055483E-2</v>
      </c>
      <c r="U81" s="63">
        <f>U80/T80-1</f>
        <v>-4.7440699126092389E-2</v>
      </c>
      <c r="V81" s="26"/>
      <c r="W81" s="63">
        <f>W80/U80-1</f>
        <v>1.1140235910878094E-2</v>
      </c>
      <c r="X81" s="63">
        <f>X80/W80-1</f>
        <v>-1.7498379779650075E-2</v>
      </c>
      <c r="Y81" s="63">
        <f>Y80/X80-1</f>
        <v>5.2110817941952492E-2</v>
      </c>
      <c r="Z81" s="63">
        <f>Z80/Y80-1</f>
        <v>-1.5047021943573657E-2</v>
      </c>
      <c r="AA81" s="26"/>
      <c r="AB81" s="63">
        <f>AB80/Z80-1</f>
        <v>-4.3284532145130505E-2</v>
      </c>
      <c r="AC81" s="63">
        <f>AC80/AB80-1</f>
        <v>3.1270791749833604E-2</v>
      </c>
      <c r="AD81" s="63">
        <f>AD80/AC80-1</f>
        <v>-1.8709677419354809E-2</v>
      </c>
      <c r="AE81" s="63">
        <f>AE80/AD80-1</f>
        <v>1.3149243918474607E-2</v>
      </c>
      <c r="AF81" s="26"/>
      <c r="AG81" s="63">
        <f>AG80/AE80-1</f>
        <v>-4.8020765736534687E-2</v>
      </c>
      <c r="AH81" s="63">
        <f>AH80/AG80-1</f>
        <v>-2.9311520109066125E-2</v>
      </c>
      <c r="AI81" s="63">
        <f>AI80/AH80-1</f>
        <v>5.1966292134831393E-2</v>
      </c>
      <c r="AJ81" s="63">
        <f>AJ80/AI80-1</f>
        <v>-3.8718291054739673E-2</v>
      </c>
      <c r="AK81" s="26"/>
      <c r="AL81" s="63">
        <f>AL80/AJ80-1</f>
        <v>-7.6388888888888618E-3</v>
      </c>
      <c r="AM81" s="63">
        <f>AM80/AL80-1</f>
        <v>-3.0090972708187502E-2</v>
      </c>
      <c r="AN81" s="63">
        <f>AN80/AM80-1</f>
        <v>1.7316017316017396E-2</v>
      </c>
      <c r="AO81" s="63">
        <f>AO80/AN80-1</f>
        <v>-4.9645390070921502E-3</v>
      </c>
      <c r="AP81" s="26"/>
      <c r="AQ81" s="63">
        <f>AQ80/AO80-1</f>
        <v>-3.9201710620099806E-2</v>
      </c>
      <c r="AR81" s="63">
        <f>AR80/AQ80-1</f>
        <v>-2.5222551928783421E-2</v>
      </c>
      <c r="AS81" s="63">
        <f>AS80/AR80-1</f>
        <v>5.2511415525114069E-2</v>
      </c>
      <c r="AT81" s="63">
        <f>AT80/AS80-1</f>
        <v>-9.4721619667389678E-2</v>
      </c>
      <c r="AU81" s="26"/>
      <c r="AV81" s="63">
        <f>AV80/AT80-1</f>
        <v>2.3162939297124652E-2</v>
      </c>
      <c r="AW81" s="63">
        <f>AW80/AV80-1</f>
        <v>-4.7619047619047672E-2</v>
      </c>
      <c r="AX81" s="63">
        <f>AX80/AW80-1</f>
        <v>3.770491803278686E-2</v>
      </c>
      <c r="AY81" s="63">
        <f>AY80/AX80-1</f>
        <v>-4.8183254344391746E-2</v>
      </c>
      <c r="AZ81" s="26"/>
      <c r="BA81" s="63">
        <f>BA80/AY80-1</f>
        <v>-1.1618257261410747E-2</v>
      </c>
      <c r="BB81" s="63">
        <f>BB80/BA80-1</f>
        <v>-3.3585222502099055E-2</v>
      </c>
      <c r="BC81" s="63">
        <f>BC80/BB80-1</f>
        <v>-2.2589052997393555E-2</v>
      </c>
      <c r="BD81" s="63">
        <f>BD80/BC80-1</f>
        <v>3.1111111111111089E-2</v>
      </c>
      <c r="BE81" s="26"/>
      <c r="BF81" s="63">
        <f>BF80/BD80-1</f>
        <v>-6.0344827586206851E-2</v>
      </c>
      <c r="BG81" s="63">
        <f>BG80/BF80-1</f>
        <v>-3.1192660550458662E-2</v>
      </c>
      <c r="BH81" s="63">
        <f>BH80/BG80-1</f>
        <v>4.0719696969697017E-2</v>
      </c>
      <c r="BI81" s="63">
        <f>BI80/BH80-1</f>
        <v>-4.8225659690627865E-2</v>
      </c>
      <c r="BJ81" s="26"/>
      <c r="BK81" s="63">
        <f>BK80/BI80-1</f>
        <v>7.074569789674956E-2</v>
      </c>
      <c r="BL81" s="63">
        <f>BL80/BK80-1</f>
        <v>0.15446428571428572</v>
      </c>
      <c r="BM81" s="63">
        <f>BM80/BL80-1</f>
        <v>5.8004640371229765E-2</v>
      </c>
      <c r="BN81" s="63">
        <f>BN80/BM80-1</f>
        <v>-3.0701754385964897E-2</v>
      </c>
      <c r="BO81" s="26"/>
      <c r="BP81" s="63">
        <f>BP80/BN80-1</f>
        <v>-3.1674208144796379E-2</v>
      </c>
      <c r="BQ81" s="63">
        <f>BQ80/BP80-1</f>
        <v>-0.14719626168224298</v>
      </c>
      <c r="BR81" s="63">
        <f>BR80/BQ80-1</f>
        <v>5.2054794520547842E-2</v>
      </c>
      <c r="BS81" s="63">
        <f>BS80/BR80-1</f>
        <v>-4.861111111111116E-2</v>
      </c>
      <c r="BT81" s="26"/>
      <c r="BU81" s="63">
        <f>BU80/BS80-1</f>
        <v>-1.4598540145985384E-2</v>
      </c>
      <c r="BV81" s="63">
        <f>BV80/BU80-1</f>
        <v>-0.11944444444444446</v>
      </c>
      <c r="BW81" s="63">
        <f>BW80/BV80-1</f>
        <v>3.6803364879074651E-2</v>
      </c>
      <c r="BX81" s="63">
        <f>BX80/BW80-1</f>
        <v>-6.4908722109533468E-2</v>
      </c>
      <c r="BY81" s="26"/>
    </row>
    <row r="82" spans="1:202">
      <c r="A82" s="62" t="s">
        <v>8</v>
      </c>
      <c r="B82" s="23"/>
      <c r="C82" s="64"/>
      <c r="D82" s="64"/>
      <c r="E82" s="64"/>
      <c r="F82" s="64"/>
      <c r="G82" s="23">
        <f t="shared" ref="G82:N82" si="62">G80/B80-1</f>
        <v>4.3674933707689823E-2</v>
      </c>
      <c r="H82" s="64">
        <f t="shared" si="62"/>
        <v>-1.1356843992827215E-2</v>
      </c>
      <c r="I82" s="64">
        <f t="shared" si="62"/>
        <v>4.8455481526348265E-3</v>
      </c>
      <c r="J82" s="64">
        <f t="shared" si="62"/>
        <v>6.9808027923210503E-3</v>
      </c>
      <c r="K82" s="63">
        <f t="shared" si="62"/>
        <v>1.5776699029126151E-2</v>
      </c>
      <c r="L82" s="23">
        <f t="shared" si="62"/>
        <v>4.0352712599014406E-3</v>
      </c>
      <c r="M82" s="64">
        <f t="shared" si="62"/>
        <v>-1.8742442563482453E-2</v>
      </c>
      <c r="N82" s="64">
        <f t="shared" si="62"/>
        <v>-1.5069318866787196E-2</v>
      </c>
      <c r="O82" s="64">
        <f t="shared" ref="O82:Y82" si="63">O80/J80-1</f>
        <v>-4.9104563835932979E-2</v>
      </c>
      <c r="P82" s="63">
        <f t="shared" si="63"/>
        <v>-1.7921146953404965E-2</v>
      </c>
      <c r="Q82" s="23">
        <f t="shared" si="63"/>
        <v>-2.5454004167907107E-2</v>
      </c>
      <c r="R82" s="64">
        <f t="shared" si="63"/>
        <v>-2.8342575477510734E-2</v>
      </c>
      <c r="S82" s="64">
        <f t="shared" si="63"/>
        <v>-6.0587515299877603E-2</v>
      </c>
      <c r="T82" s="64">
        <f t="shared" si="63"/>
        <v>-2.6731470230862753E-2</v>
      </c>
      <c r="U82" s="63">
        <f t="shared" si="63"/>
        <v>-7.1776155717761525E-2</v>
      </c>
      <c r="V82" s="23">
        <f t="shared" si="63"/>
        <v>-4.6891706124942756E-2</v>
      </c>
      <c r="W82" s="64">
        <f t="shared" si="63"/>
        <v>-2.1559923906150913E-2</v>
      </c>
      <c r="X82" s="64">
        <f t="shared" si="63"/>
        <v>-1.2377850162866411E-2</v>
      </c>
      <c r="Y82" s="64">
        <f t="shared" si="63"/>
        <v>-4.3695380774032566E-3</v>
      </c>
      <c r="Z82" s="63">
        <f t="shared" ref="Z82:AI82" si="64">Z80/U80-1</f>
        <v>2.9488859764089215E-2</v>
      </c>
      <c r="AA82" s="23">
        <f t="shared" si="64"/>
        <v>-2.4038461538461453E-3</v>
      </c>
      <c r="AB82" s="64">
        <f t="shared" si="64"/>
        <v>-2.5923525599481523E-2</v>
      </c>
      <c r="AC82" s="64">
        <f t="shared" si="64"/>
        <v>2.2427440633245421E-2</v>
      </c>
      <c r="AD82" s="64">
        <f t="shared" si="64"/>
        <v>-4.6394984326018851E-2</v>
      </c>
      <c r="AE82" s="63">
        <f t="shared" si="64"/>
        <v>-1.9096117122851641E-2</v>
      </c>
      <c r="AF82" s="23">
        <f t="shared" si="64"/>
        <v>-1.7670682730923648E-2</v>
      </c>
      <c r="AG82" s="64">
        <f t="shared" si="64"/>
        <v>-2.39520958083832E-2</v>
      </c>
      <c r="AH82" s="64">
        <f t="shared" si="64"/>
        <v>-8.1290322580645169E-2</v>
      </c>
      <c r="AI82" s="64">
        <f t="shared" si="64"/>
        <v>-1.5121630506245931E-2</v>
      </c>
      <c r="AJ82" s="63">
        <f t="shared" ref="AJ82:AS82" si="65">AJ80/AE80-1</f>
        <v>-6.5541855937702787E-2</v>
      </c>
      <c r="AK82" s="23">
        <f t="shared" si="65"/>
        <v>-4.6770237121831593E-2</v>
      </c>
      <c r="AL82" s="64">
        <f t="shared" si="65"/>
        <v>-2.5903203817314258E-2</v>
      </c>
      <c r="AM82" s="64">
        <f t="shared" si="65"/>
        <v>-2.6685393258427004E-2</v>
      </c>
      <c r="AN82" s="64">
        <f t="shared" si="65"/>
        <v>-5.8744993324432615E-2</v>
      </c>
      <c r="AO82" s="63">
        <f t="shared" si="65"/>
        <v>-2.5694444444444464E-2</v>
      </c>
      <c r="AP82" s="23">
        <f t="shared" si="65"/>
        <v>-3.4482758620689613E-2</v>
      </c>
      <c r="AQ82" s="64">
        <f t="shared" si="65"/>
        <v>-5.6682995101469569E-2</v>
      </c>
      <c r="AR82" s="64">
        <f t="shared" si="65"/>
        <v>-5.1948051948051965E-2</v>
      </c>
      <c r="AS82" s="64">
        <f t="shared" si="65"/>
        <v>-1.9148936170212738E-2</v>
      </c>
      <c r="AT82" s="63">
        <f t="shared" ref="AT82:BW82" si="66">AT80/AO80-1</f>
        <v>-0.10762651461154671</v>
      </c>
      <c r="AU82" s="23">
        <f t="shared" si="66"/>
        <v>-5.8813077469793917E-2</v>
      </c>
      <c r="AV82" s="64">
        <f t="shared" si="66"/>
        <v>-4.9703264094955513E-2</v>
      </c>
      <c r="AW82" s="64">
        <f t="shared" si="66"/>
        <v>-7.1537290715372959E-2</v>
      </c>
      <c r="AX82" s="64">
        <f t="shared" si="66"/>
        <v>-8.4598698481561874E-2</v>
      </c>
      <c r="AY82" s="63">
        <f t="shared" si="66"/>
        <v>-3.7539936102236382E-2</v>
      </c>
      <c r="AZ82" s="23">
        <f t="shared" si="66"/>
        <v>-6.1355484236360169E-2</v>
      </c>
      <c r="BA82" s="64">
        <f t="shared" si="66"/>
        <v>-7.0257611241217766E-2</v>
      </c>
      <c r="BB82" s="64">
        <f t="shared" si="66"/>
        <v>-5.6557377049180291E-2</v>
      </c>
      <c r="BC82" s="64">
        <f t="shared" si="66"/>
        <v>-0.11137440758293837</v>
      </c>
      <c r="BD82" s="63">
        <f t="shared" si="66"/>
        <v>-3.7344398340248941E-2</v>
      </c>
      <c r="BE82" s="23">
        <f t="shared" si="66"/>
        <v>-6.938857602574422E-2</v>
      </c>
      <c r="BF82" s="64">
        <f t="shared" si="66"/>
        <v>-8.4802686817800121E-2</v>
      </c>
      <c r="BG82" s="64">
        <f t="shared" si="66"/>
        <v>-8.2536924413553425E-2</v>
      </c>
      <c r="BH82" s="64">
        <f t="shared" si="66"/>
        <v>-2.3111111111111082E-2</v>
      </c>
      <c r="BI82" s="63">
        <f t="shared" si="66"/>
        <v>-9.8275862068965547E-2</v>
      </c>
      <c r="BJ82" s="23">
        <f t="shared" si="66"/>
        <v>-7.2617246596066609E-2</v>
      </c>
      <c r="BK82" s="64">
        <f t="shared" si="66"/>
        <v>2.7522935779816571E-2</v>
      </c>
      <c r="BL82" s="64">
        <f t="shared" si="66"/>
        <v>0.22443181818181812</v>
      </c>
      <c r="BM82" s="64">
        <f t="shared" si="66"/>
        <v>0.24476797088262048</v>
      </c>
      <c r="BN82" s="63">
        <f t="shared" si="66"/>
        <v>0.26768642447418745</v>
      </c>
      <c r="BO82" s="23">
        <f t="shared" si="66"/>
        <v>0.19016546259613154</v>
      </c>
      <c r="BP82" s="64">
        <f t="shared" si="66"/>
        <v>0.14642857142857135</v>
      </c>
      <c r="BQ82" s="64">
        <f t="shared" si="66"/>
        <v>-0.15313225058004643</v>
      </c>
      <c r="BR82" s="64">
        <f t="shared" si="66"/>
        <v>-0.15789473684210531</v>
      </c>
      <c r="BS82" s="63">
        <f t="shared" si="66"/>
        <v>-0.1734539969834088</v>
      </c>
      <c r="BT82" s="23">
        <f t="shared" si="66"/>
        <v>-9.3988643038966146E-2</v>
      </c>
      <c r="BU82" s="64">
        <f t="shared" si="66"/>
        <v>-0.15887850467289721</v>
      </c>
      <c r="BV82" s="64">
        <f t="shared" si="66"/>
        <v>-0.13150684931506851</v>
      </c>
      <c r="BW82" s="64">
        <f t="shared" si="66"/>
        <v>-0.14409722222222221</v>
      </c>
      <c r="BX82" s="63">
        <f t="shared" ref="BX82" si="67">BX80/BS80-1</f>
        <v>-0.15875912408759119</v>
      </c>
      <c r="BY82" s="23">
        <f t="shared" ref="BY82" si="68">BY80/BT80-1</f>
        <v>-0.14869245731575531</v>
      </c>
    </row>
    <row r="83" spans="1:202" s="41" customFormat="1" ht="6.75" customHeight="1">
      <c r="A83" s="295"/>
      <c r="B83" s="295"/>
      <c r="C83" s="283"/>
      <c r="D83" s="283"/>
      <c r="E83" s="283"/>
      <c r="F83" s="283"/>
      <c r="G83" s="283"/>
      <c r="H83" s="283"/>
      <c r="I83" s="283"/>
      <c r="J83" s="283"/>
      <c r="K83" s="283"/>
      <c r="L83" s="283"/>
      <c r="M83" s="283"/>
      <c r="N83" s="283"/>
      <c r="O83" s="283"/>
      <c r="P83" s="283"/>
      <c r="Q83" s="283"/>
      <c r="R83" s="283"/>
      <c r="S83" s="283"/>
      <c r="T83" s="283"/>
      <c r="U83" s="283"/>
      <c r="V83" s="283"/>
      <c r="W83" s="283"/>
      <c r="X83" s="283"/>
      <c r="Y83" s="283"/>
      <c r="Z83" s="283"/>
      <c r="AA83" s="283"/>
      <c r="AB83" s="283"/>
      <c r="AC83" s="283"/>
      <c r="AD83" s="283"/>
      <c r="AE83" s="283"/>
      <c r="AF83" s="283"/>
      <c r="AG83" s="283"/>
      <c r="AH83" s="283"/>
      <c r="AI83" s="283"/>
      <c r="AJ83" s="283"/>
      <c r="AK83" s="283"/>
      <c r="AL83" s="283"/>
      <c r="AM83" s="283"/>
      <c r="AN83" s="283"/>
      <c r="AO83" s="283"/>
      <c r="AP83" s="283"/>
      <c r="AQ83" s="283"/>
      <c r="AR83" s="283"/>
      <c r="AS83" s="283"/>
      <c r="AT83" s="283"/>
      <c r="AU83" s="283"/>
      <c r="AV83" s="283"/>
      <c r="AW83" s="283"/>
      <c r="AX83" s="283"/>
      <c r="AY83" s="283"/>
      <c r="AZ83" s="283"/>
      <c r="BA83" s="283"/>
      <c r="BB83" s="283"/>
      <c r="BC83" s="283"/>
      <c r="BD83" s="283"/>
      <c r="BE83" s="283"/>
      <c r="BF83" s="283"/>
      <c r="BG83" s="283"/>
      <c r="BH83" s="283"/>
      <c r="BI83" s="283"/>
      <c r="BJ83" s="283"/>
      <c r="BK83" s="283"/>
      <c r="BL83" s="283"/>
      <c r="BM83" s="283"/>
      <c r="BN83" s="283"/>
      <c r="BO83" s="283"/>
      <c r="BP83" s="283"/>
      <c r="BQ83" s="283"/>
      <c r="BR83" s="283"/>
      <c r="BS83" s="283"/>
      <c r="BT83" s="283"/>
      <c r="BU83" s="283"/>
      <c r="BV83" s="283"/>
      <c r="BW83" s="283"/>
      <c r="BX83" s="283"/>
      <c r="BY83" s="28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</row>
    <row r="84" spans="1:202" s="2" customFormat="1">
      <c r="A84" s="60" t="s">
        <v>17</v>
      </c>
      <c r="B84" s="36">
        <v>7614</v>
      </c>
      <c r="C84" s="70" t="s">
        <v>37</v>
      </c>
      <c r="D84" s="70" t="s">
        <v>37</v>
      </c>
      <c r="E84" s="70" t="s">
        <v>37</v>
      </c>
      <c r="F84" s="70" t="s">
        <v>37</v>
      </c>
      <c r="G84" s="36">
        <v>7530</v>
      </c>
      <c r="H84" s="105" t="s">
        <v>34</v>
      </c>
      <c r="I84" s="105" t="s">
        <v>34</v>
      </c>
      <c r="J84" s="105" t="s">
        <v>34</v>
      </c>
      <c r="K84" s="105" t="s">
        <v>34</v>
      </c>
      <c r="L84" s="36">
        <v>7364</v>
      </c>
      <c r="M84" s="105" t="s">
        <v>34</v>
      </c>
      <c r="N84" s="105" t="s">
        <v>34</v>
      </c>
      <c r="O84" s="105" t="s">
        <v>34</v>
      </c>
      <c r="P84" s="105" t="s">
        <v>34</v>
      </c>
      <c r="Q84" s="36">
        <v>7216</v>
      </c>
      <c r="R84" s="105" t="s">
        <v>34</v>
      </c>
      <c r="S84" s="105" t="s">
        <v>34</v>
      </c>
      <c r="T84" s="105" t="s">
        <v>34</v>
      </c>
      <c r="U84" s="105" t="s">
        <v>34</v>
      </c>
      <c r="V84" s="35">
        <v>7076</v>
      </c>
      <c r="W84" s="105" t="s">
        <v>34</v>
      </c>
      <c r="X84" s="105" t="s">
        <v>34</v>
      </c>
      <c r="Y84" s="105" t="s">
        <v>34</v>
      </c>
      <c r="Z84" s="105" t="s">
        <v>34</v>
      </c>
      <c r="AA84" s="35">
        <v>7422</v>
      </c>
      <c r="AB84" s="121" t="s">
        <v>34</v>
      </c>
      <c r="AC84" s="121" t="s">
        <v>34</v>
      </c>
      <c r="AD84" s="61">
        <v>6576</v>
      </c>
      <c r="AE84" s="61">
        <v>6479</v>
      </c>
      <c r="AF84" s="35">
        <v>6479</v>
      </c>
      <c r="AG84" s="121" t="s">
        <v>34</v>
      </c>
      <c r="AH84" s="121" t="s">
        <v>34</v>
      </c>
      <c r="AI84" s="121" t="s">
        <v>34</v>
      </c>
      <c r="AJ84" s="61">
        <v>5964</v>
      </c>
      <c r="AK84" s="35">
        <v>5964</v>
      </c>
      <c r="AL84" s="121" t="s">
        <v>34</v>
      </c>
      <c r="AM84" s="121" t="s">
        <v>34</v>
      </c>
      <c r="AN84" s="121" t="s">
        <v>34</v>
      </c>
      <c r="AO84" s="61">
        <v>5896</v>
      </c>
      <c r="AP84" s="35">
        <v>5896</v>
      </c>
      <c r="AQ84" s="121" t="s">
        <v>34</v>
      </c>
      <c r="AR84" s="121" t="s">
        <v>34</v>
      </c>
      <c r="AS84" s="121" t="s">
        <v>34</v>
      </c>
      <c r="AT84" s="61">
        <v>5649</v>
      </c>
      <c r="AU84" s="35">
        <v>5649</v>
      </c>
      <c r="AV84" s="121" t="s">
        <v>34</v>
      </c>
      <c r="AW84" s="121" t="s">
        <v>34</v>
      </c>
      <c r="AX84" s="121" t="s">
        <v>34</v>
      </c>
      <c r="AY84" s="61">
        <v>5582</v>
      </c>
      <c r="AZ84" s="35">
        <v>5582</v>
      </c>
      <c r="BA84" s="121" t="s">
        <v>34</v>
      </c>
      <c r="BB84" s="121" t="s">
        <v>34</v>
      </c>
      <c r="BC84" s="121" t="s">
        <v>34</v>
      </c>
      <c r="BD84" s="61">
        <f>BE84</f>
        <v>5494</v>
      </c>
      <c r="BE84" s="35">
        <v>5494</v>
      </c>
      <c r="BF84" s="61">
        <v>5358</v>
      </c>
      <c r="BG84" s="121" t="s">
        <v>34</v>
      </c>
      <c r="BH84" s="121" t="s">
        <v>34</v>
      </c>
      <c r="BI84" s="61">
        <f>BJ84</f>
        <v>5256</v>
      </c>
      <c r="BJ84" s="35">
        <v>5256</v>
      </c>
      <c r="BK84" s="121" t="s">
        <v>34</v>
      </c>
      <c r="BL84" s="121" t="s">
        <v>34</v>
      </c>
      <c r="BM84" s="121" t="s">
        <v>34</v>
      </c>
      <c r="BN84" s="61">
        <v>5408</v>
      </c>
      <c r="BO84" s="35">
        <v>5408</v>
      </c>
      <c r="BP84" s="121" t="s">
        <v>34</v>
      </c>
      <c r="BQ84" s="121" t="s">
        <v>34</v>
      </c>
      <c r="BR84" s="121" t="s">
        <v>34</v>
      </c>
      <c r="BS84" s="61">
        <f>BT84</f>
        <v>5475</v>
      </c>
      <c r="BT84" s="35">
        <v>5475</v>
      </c>
      <c r="BU84" s="121" t="s">
        <v>34</v>
      </c>
      <c r="BV84" s="121" t="s">
        <v>34</v>
      </c>
      <c r="BW84" s="121" t="s">
        <v>34</v>
      </c>
      <c r="BX84" s="61">
        <f>BY84</f>
        <v>5598</v>
      </c>
      <c r="BY84" s="35">
        <v>5598</v>
      </c>
      <c r="BZ84" s="34"/>
      <c r="CA84" s="34"/>
      <c r="CB84" s="34"/>
      <c r="CC84" s="34"/>
      <c r="CD84" s="34"/>
      <c r="CE84" s="34"/>
      <c r="CF84" s="34"/>
      <c r="CG84" s="34"/>
      <c r="CH84" s="34"/>
      <c r="CI84" s="34"/>
      <c r="CJ84" s="34"/>
      <c r="CK84" s="34"/>
      <c r="CL84" s="34"/>
      <c r="CM84" s="34"/>
      <c r="CN84" s="34"/>
      <c r="CO84" s="34"/>
      <c r="CP84" s="34"/>
      <c r="CQ84" s="34"/>
      <c r="CR84" s="34"/>
      <c r="CS84" s="34"/>
      <c r="CT84" s="34"/>
      <c r="CU84" s="34"/>
      <c r="CV84" s="34"/>
      <c r="CW84" s="34"/>
      <c r="CX84" s="34"/>
      <c r="CY84" s="34"/>
      <c r="CZ84" s="34"/>
      <c r="DA84" s="34"/>
      <c r="DB84" s="34"/>
      <c r="DC84" s="34"/>
      <c r="DD84" s="34"/>
      <c r="DE84" s="34"/>
      <c r="DF84" s="34"/>
      <c r="DG84" s="34"/>
      <c r="DH84" s="34"/>
      <c r="DI84" s="34"/>
      <c r="DJ84" s="34"/>
      <c r="DK84" s="34"/>
      <c r="DL84" s="34"/>
      <c r="DM84" s="34"/>
      <c r="DN84" s="34"/>
      <c r="DO84" s="34"/>
      <c r="DP84" s="34"/>
      <c r="DQ84" s="34"/>
      <c r="DR84" s="34"/>
      <c r="DS84" s="34"/>
      <c r="DT84" s="34"/>
      <c r="DU84" s="34"/>
      <c r="DV84" s="34"/>
      <c r="DW84" s="34"/>
      <c r="DX84" s="34"/>
      <c r="DY84" s="34"/>
      <c r="DZ84" s="34"/>
      <c r="EA84" s="34"/>
      <c r="EB84" s="34"/>
      <c r="EC84" s="34"/>
      <c r="ED84" s="34"/>
      <c r="EE84" s="34"/>
      <c r="EF84" s="34"/>
      <c r="EG84" s="34"/>
      <c r="EH84" s="34"/>
      <c r="EI84" s="34"/>
      <c r="EJ84" s="34"/>
      <c r="EK84" s="34"/>
      <c r="EL84" s="34"/>
      <c r="EM84" s="34"/>
      <c r="EN84" s="34"/>
      <c r="EO84" s="34"/>
      <c r="EP84" s="34"/>
      <c r="EQ84" s="34"/>
      <c r="ER84" s="34"/>
      <c r="ES84" s="34"/>
      <c r="ET84" s="34"/>
      <c r="EU84" s="34"/>
      <c r="EV84" s="34"/>
      <c r="EW84" s="34"/>
      <c r="EX84" s="34"/>
      <c r="EY84" s="34"/>
      <c r="EZ84" s="34"/>
      <c r="FA84" s="34"/>
      <c r="FB84" s="34"/>
      <c r="FC84" s="34"/>
      <c r="FD84" s="34"/>
      <c r="FE84" s="34"/>
      <c r="FF84" s="34"/>
      <c r="FG84" s="34"/>
      <c r="FH84" s="34"/>
      <c r="FI84" s="34"/>
      <c r="FJ84" s="34"/>
      <c r="FK84" s="34"/>
      <c r="FL84" s="34"/>
      <c r="FM84" s="34"/>
      <c r="FN84" s="34"/>
      <c r="FO84" s="34"/>
      <c r="FP84" s="34"/>
      <c r="FQ84" s="34"/>
      <c r="FR84" s="34"/>
      <c r="FS84" s="34"/>
      <c r="FT84" s="34"/>
      <c r="FU84" s="34"/>
      <c r="FV84" s="34"/>
      <c r="FW84" s="34"/>
      <c r="FX84" s="34"/>
      <c r="FY84" s="34"/>
      <c r="FZ84" s="34"/>
      <c r="GA84" s="34"/>
      <c r="GB84" s="34"/>
      <c r="GC84" s="34"/>
      <c r="GD84" s="34"/>
      <c r="GE84" s="34"/>
      <c r="GF84" s="34"/>
      <c r="GG84" s="34"/>
      <c r="GH84" s="34"/>
      <c r="GI84" s="34"/>
      <c r="GJ84" s="34"/>
      <c r="GK84" s="34"/>
      <c r="GL84" s="34"/>
      <c r="GM84" s="34"/>
      <c r="GN84" s="34"/>
      <c r="GO84" s="34"/>
      <c r="GP84" s="34"/>
      <c r="GQ84" s="34"/>
      <c r="GR84" s="34"/>
      <c r="GS84" s="34"/>
      <c r="GT84" s="34"/>
    </row>
    <row r="85" spans="1:202" ht="13.5" customHeight="1">
      <c r="A85" s="62" t="s">
        <v>8</v>
      </c>
      <c r="B85" s="23"/>
      <c r="C85" s="64"/>
      <c r="D85" s="64"/>
      <c r="E85" s="64"/>
      <c r="F85" s="64"/>
      <c r="G85" s="23">
        <f>G84/B84-1</f>
        <v>-1.1032308904649346E-2</v>
      </c>
      <c r="H85" s="64"/>
      <c r="I85" s="64"/>
      <c r="J85" s="64"/>
      <c r="K85" s="63"/>
      <c r="L85" s="23">
        <f>L84/G84-1</f>
        <v>-2.2045152722443562E-2</v>
      </c>
      <c r="M85" s="64"/>
      <c r="N85" s="64"/>
      <c r="O85" s="64"/>
      <c r="P85" s="63"/>
      <c r="Q85" s="23">
        <f>Q84/L84-1</f>
        <v>-2.0097772949484005E-2</v>
      </c>
      <c r="R85" s="64"/>
      <c r="S85" s="64"/>
      <c r="T85" s="64"/>
      <c r="U85" s="63"/>
      <c r="V85" s="23">
        <f>V84/Q84-1</f>
        <v>-1.940133037694014E-2</v>
      </c>
      <c r="W85" s="64"/>
      <c r="X85" s="64"/>
      <c r="Y85" s="64"/>
      <c r="Z85" s="63"/>
      <c r="AA85" s="23">
        <f>AA84/V84-1</f>
        <v>4.8897682306387802E-2</v>
      </c>
      <c r="AB85" s="64"/>
      <c r="AC85" s="64"/>
      <c r="AD85" s="64"/>
      <c r="AE85" s="63"/>
      <c r="AF85" s="23">
        <f>AF84/AA84-1</f>
        <v>-0.12705470223659387</v>
      </c>
      <c r="AG85" s="64"/>
      <c r="AH85" s="64"/>
      <c r="AI85" s="64"/>
      <c r="AJ85" s="63"/>
      <c r="AK85" s="23">
        <f>AK84/AF84-1</f>
        <v>-7.9487575243093023E-2</v>
      </c>
      <c r="AL85" s="64"/>
      <c r="AM85" s="64"/>
      <c r="AN85" s="64"/>
      <c r="AO85" s="63"/>
      <c r="AP85" s="23">
        <f>AP84/AK84-1</f>
        <v>-1.1401743796110031E-2</v>
      </c>
      <c r="AQ85" s="64"/>
      <c r="AR85" s="64"/>
      <c r="AS85" s="64"/>
      <c r="AT85" s="63"/>
      <c r="AU85" s="23">
        <f>AU84/AP84-1</f>
        <v>-4.1892808683853477E-2</v>
      </c>
      <c r="AV85" s="64"/>
      <c r="AW85" s="64"/>
      <c r="AX85" s="64"/>
      <c r="AY85" s="63"/>
      <c r="AZ85" s="23">
        <f>AZ84/AU84-1</f>
        <v>-1.1860506284298133E-2</v>
      </c>
      <c r="BA85" s="64"/>
      <c r="BB85" s="64"/>
      <c r="BC85" s="64"/>
      <c r="BD85" s="63"/>
      <c r="BE85" s="23">
        <f>BE84/AZ84-1</f>
        <v>-1.5764958796130379E-2</v>
      </c>
      <c r="BF85" s="64"/>
      <c r="BG85" s="64"/>
      <c r="BH85" s="64"/>
      <c r="BI85" s="63"/>
      <c r="BJ85" s="23">
        <f>BJ84/BE84-1</f>
        <v>-4.3319985438660336E-2</v>
      </c>
      <c r="BK85" s="64"/>
      <c r="BL85" s="64"/>
      <c r="BM85" s="64"/>
      <c r="BN85" s="63"/>
      <c r="BO85" s="23">
        <f>BO84/BJ84-1</f>
        <v>2.8919330289193246E-2</v>
      </c>
      <c r="BP85" s="64"/>
      <c r="BQ85" s="64"/>
      <c r="BR85" s="64"/>
      <c r="BS85" s="63"/>
      <c r="BT85" s="23">
        <f>BT84/BO84-1</f>
        <v>1.2389053254437954E-2</v>
      </c>
      <c r="BU85" s="64"/>
      <c r="BV85" s="64"/>
      <c r="BW85" s="64"/>
      <c r="BX85" s="63"/>
      <c r="BY85" s="23">
        <f>BY84/BT84-1</f>
        <v>2.2465753424657509E-2</v>
      </c>
    </row>
    <row r="86" spans="1:202" ht="2.25" customHeight="1">
      <c r="A86" s="62"/>
      <c r="B86" s="23"/>
      <c r="C86" s="64"/>
      <c r="D86" s="64"/>
      <c r="E86" s="64"/>
      <c r="F86" s="64"/>
      <c r="G86" s="23"/>
      <c r="H86" s="64"/>
      <c r="I86" s="64"/>
      <c r="J86" s="64"/>
      <c r="K86" s="63"/>
      <c r="L86" s="23"/>
      <c r="M86" s="64"/>
      <c r="N86" s="64"/>
      <c r="O86" s="64"/>
      <c r="P86" s="63"/>
      <c r="Q86" s="23"/>
      <c r="R86" s="64"/>
      <c r="S86" s="64"/>
      <c r="T86" s="64"/>
      <c r="U86" s="63"/>
      <c r="V86" s="23"/>
      <c r="W86" s="64"/>
      <c r="X86" s="64"/>
      <c r="Y86" s="64"/>
      <c r="Z86" s="63"/>
      <c r="AA86" s="23"/>
      <c r="AB86" s="64"/>
      <c r="AC86" s="64"/>
      <c r="AD86" s="64"/>
      <c r="AE86" s="63"/>
      <c r="AF86" s="23"/>
      <c r="AG86" s="64"/>
      <c r="AH86" s="64"/>
      <c r="AI86" s="64"/>
      <c r="AJ86" s="63"/>
      <c r="AK86" s="23"/>
      <c r="AL86" s="64"/>
      <c r="AM86" s="64"/>
      <c r="AN86" s="64"/>
      <c r="AO86" s="63"/>
      <c r="AP86" s="23" t="s">
        <v>123</v>
      </c>
      <c r="AQ86" s="64"/>
      <c r="AR86" s="64"/>
      <c r="AS86" s="64"/>
      <c r="AT86" s="63"/>
      <c r="AU86" s="23" t="s">
        <v>123</v>
      </c>
      <c r="AV86" s="64"/>
      <c r="AW86" s="64"/>
      <c r="AX86" s="64"/>
      <c r="AY86" s="63"/>
      <c r="AZ86" s="23" t="s">
        <v>123</v>
      </c>
      <c r="BA86" s="64"/>
      <c r="BB86" s="64"/>
      <c r="BC86" s="64"/>
      <c r="BD86" s="63"/>
      <c r="BE86" s="23" t="s">
        <v>123</v>
      </c>
      <c r="BF86" s="64"/>
      <c r="BG86" s="64"/>
      <c r="BH86" s="64"/>
      <c r="BI86" s="63"/>
      <c r="BJ86" s="23" t="s">
        <v>123</v>
      </c>
      <c r="BK86" s="64"/>
      <c r="BL86" s="64"/>
      <c r="BM86" s="64"/>
      <c r="BN86" s="63"/>
      <c r="BO86" s="23" t="s">
        <v>123</v>
      </c>
      <c r="BP86" s="64"/>
      <c r="BQ86" s="64"/>
      <c r="BR86" s="64"/>
      <c r="BS86" s="63"/>
      <c r="BT86" s="23" t="s">
        <v>123</v>
      </c>
      <c r="BU86" s="64"/>
      <c r="BV86" s="64"/>
      <c r="BW86" s="64"/>
      <c r="BX86" s="63"/>
      <c r="BY86" s="23" t="s">
        <v>123</v>
      </c>
    </row>
    <row r="87" spans="1:202" s="44" customFormat="1" ht="13.95" customHeight="1">
      <c r="A87" s="60" t="s">
        <v>290</v>
      </c>
      <c r="B87" s="151" t="s">
        <v>34</v>
      </c>
      <c r="C87" s="37"/>
      <c r="D87" s="37"/>
      <c r="E87" s="37"/>
      <c r="F87" s="37"/>
      <c r="G87" s="151" t="s">
        <v>34</v>
      </c>
      <c r="H87" s="37"/>
      <c r="I87" s="37"/>
      <c r="J87" s="37"/>
      <c r="K87" s="37"/>
      <c r="L87" s="152">
        <v>0.59</v>
      </c>
      <c r="M87" s="152"/>
      <c r="N87" s="152"/>
      <c r="O87" s="152"/>
      <c r="P87" s="152"/>
      <c r="Q87" s="152">
        <v>0.59</v>
      </c>
      <c r="R87" s="152"/>
      <c r="S87" s="152"/>
      <c r="T87" s="152"/>
      <c r="U87" s="152"/>
      <c r="V87" s="152">
        <v>0.59</v>
      </c>
      <c r="W87" s="152"/>
      <c r="X87" s="152"/>
      <c r="Y87" s="152"/>
      <c r="Z87" s="152"/>
      <c r="AA87" s="152">
        <v>0.6</v>
      </c>
      <c r="AB87" s="152"/>
      <c r="AC87" s="152"/>
      <c r="AD87" s="152"/>
      <c r="AE87" s="152"/>
      <c r="AF87" s="152">
        <v>0.63</v>
      </c>
      <c r="AG87" s="121" t="s">
        <v>34</v>
      </c>
      <c r="AH87" s="121" t="s">
        <v>34</v>
      </c>
      <c r="AI87" s="121" t="s">
        <v>34</v>
      </c>
      <c r="AJ87" s="121" t="s">
        <v>34</v>
      </c>
      <c r="AK87" s="152">
        <v>0.66</v>
      </c>
      <c r="AL87" s="121" t="s">
        <v>34</v>
      </c>
      <c r="AM87" s="121" t="s">
        <v>34</v>
      </c>
      <c r="AN87" s="121" t="s">
        <v>34</v>
      </c>
      <c r="AO87" s="121" t="s">
        <v>34</v>
      </c>
      <c r="AP87" s="152">
        <v>0.68</v>
      </c>
      <c r="AQ87" s="121" t="s">
        <v>34</v>
      </c>
      <c r="AR87" s="121" t="s">
        <v>34</v>
      </c>
      <c r="AS87" s="121" t="s">
        <v>34</v>
      </c>
      <c r="AT87" s="121" t="s">
        <v>34</v>
      </c>
      <c r="AU87" s="152">
        <v>0.69</v>
      </c>
      <c r="AV87" s="121" t="s">
        <v>34</v>
      </c>
      <c r="AW87" s="121" t="s">
        <v>34</v>
      </c>
      <c r="AX87" s="121" t="s">
        <v>34</v>
      </c>
      <c r="AY87" s="121" t="s">
        <v>34</v>
      </c>
      <c r="AZ87" s="152">
        <v>0.7</v>
      </c>
      <c r="BA87" s="121" t="s">
        <v>34</v>
      </c>
      <c r="BB87" s="121" t="s">
        <v>34</v>
      </c>
      <c r="BC87" s="121" t="s">
        <v>34</v>
      </c>
      <c r="BD87" s="121" t="s">
        <v>34</v>
      </c>
      <c r="BE87" s="152">
        <v>0.69</v>
      </c>
      <c r="BF87" s="121" t="s">
        <v>34</v>
      </c>
      <c r="BG87" s="121" t="s">
        <v>34</v>
      </c>
      <c r="BH87" s="121" t="s">
        <v>34</v>
      </c>
      <c r="BI87" s="121" t="s">
        <v>34</v>
      </c>
      <c r="BJ87" s="152">
        <v>0.63</v>
      </c>
      <c r="BK87" s="121" t="s">
        <v>34</v>
      </c>
      <c r="BL87" s="121" t="s">
        <v>34</v>
      </c>
      <c r="BM87" s="121" t="s">
        <v>34</v>
      </c>
      <c r="BN87" s="121" t="s">
        <v>34</v>
      </c>
      <c r="BO87" s="152">
        <v>0.61</v>
      </c>
      <c r="BP87" s="121" t="s">
        <v>34</v>
      </c>
      <c r="BQ87" s="121" t="s">
        <v>34</v>
      </c>
      <c r="BR87" s="121" t="s">
        <v>34</v>
      </c>
      <c r="BS87" s="121" t="s">
        <v>34</v>
      </c>
      <c r="BT87" s="420">
        <v>0.56999999999999995</v>
      </c>
      <c r="BU87" s="121" t="s">
        <v>34</v>
      </c>
      <c r="BV87" s="121" t="s">
        <v>34</v>
      </c>
      <c r="BW87" s="121" t="s">
        <v>34</v>
      </c>
      <c r="BX87" s="121" t="s">
        <v>34</v>
      </c>
      <c r="BY87" s="152">
        <v>0.55000000000000004</v>
      </c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  <c r="DE87" s="24"/>
      <c r="DF87" s="24"/>
      <c r="DG87" s="24"/>
      <c r="DH87" s="24"/>
      <c r="DI87" s="24"/>
      <c r="DJ87" s="24"/>
      <c r="DK87" s="24"/>
      <c r="DL87" s="24"/>
      <c r="DM87" s="24"/>
      <c r="DN87" s="24"/>
      <c r="DO87" s="24"/>
      <c r="DP87" s="24"/>
      <c r="DQ87" s="24"/>
      <c r="DR87" s="24"/>
      <c r="DS87" s="24"/>
      <c r="DT87" s="24"/>
      <c r="DU87" s="24"/>
      <c r="DV87" s="24"/>
      <c r="DW87" s="24"/>
      <c r="DX87" s="24"/>
      <c r="DY87" s="24"/>
      <c r="DZ87" s="24"/>
      <c r="EA87" s="24"/>
      <c r="EB87" s="24"/>
      <c r="EC87" s="24"/>
      <c r="ED87" s="24"/>
      <c r="EE87" s="24"/>
      <c r="EF87" s="24"/>
      <c r="EG87" s="24"/>
      <c r="EH87" s="24"/>
      <c r="EI87" s="24"/>
      <c r="EJ87" s="24"/>
      <c r="EK87" s="24"/>
      <c r="EL87" s="24"/>
      <c r="EM87" s="24"/>
      <c r="EN87" s="24"/>
      <c r="EO87" s="24"/>
      <c r="EP87" s="24"/>
      <c r="EQ87" s="24"/>
      <c r="ER87" s="24"/>
      <c r="ES87" s="24"/>
      <c r="ET87" s="24"/>
      <c r="EU87" s="24"/>
      <c r="EV87" s="24"/>
      <c r="EW87" s="24"/>
      <c r="EX87" s="24"/>
      <c r="EY87" s="24"/>
      <c r="EZ87" s="24"/>
      <c r="FA87" s="24"/>
      <c r="FB87" s="24"/>
      <c r="FC87" s="24"/>
      <c r="FD87" s="24"/>
      <c r="FE87" s="24"/>
      <c r="FF87" s="24"/>
      <c r="FG87" s="24"/>
      <c r="FH87" s="24"/>
      <c r="FI87" s="24"/>
      <c r="FJ87" s="24"/>
      <c r="FK87" s="24"/>
      <c r="FL87" s="24"/>
      <c r="FM87" s="24"/>
      <c r="FN87" s="24"/>
      <c r="FO87" s="24"/>
      <c r="FP87" s="24"/>
      <c r="FQ87" s="24"/>
      <c r="FR87" s="24"/>
      <c r="FS87" s="24"/>
      <c r="FT87" s="24"/>
      <c r="FU87" s="24"/>
      <c r="FV87" s="24"/>
      <c r="FW87" s="24"/>
      <c r="FX87" s="24"/>
      <c r="FY87" s="24"/>
      <c r="FZ87" s="24"/>
      <c r="GA87" s="24"/>
      <c r="GB87" s="24"/>
      <c r="GC87" s="24"/>
      <c r="GD87" s="24"/>
      <c r="GE87" s="24"/>
      <c r="GF87" s="24"/>
      <c r="GG87" s="24"/>
      <c r="GH87" s="24"/>
      <c r="GI87" s="24"/>
      <c r="GJ87" s="24"/>
      <c r="GK87" s="24"/>
      <c r="GL87" s="24"/>
      <c r="GM87" s="24"/>
      <c r="GN87" s="24"/>
      <c r="GO87" s="24"/>
      <c r="GP87" s="24"/>
      <c r="GQ87" s="24"/>
      <c r="GR87" s="24"/>
      <c r="GS87" s="24"/>
      <c r="GT87" s="24"/>
    </row>
    <row r="88" spans="1:202" s="44" customFormat="1" ht="13.95" customHeight="1">
      <c r="A88" s="60" t="s">
        <v>392</v>
      </c>
      <c r="B88" s="151"/>
      <c r="C88" s="37"/>
      <c r="D88" s="37"/>
      <c r="E88" s="37"/>
      <c r="F88" s="37"/>
      <c r="G88" s="151"/>
      <c r="H88" s="37"/>
      <c r="I88" s="37"/>
      <c r="J88" s="37"/>
      <c r="K88" s="37"/>
      <c r="L88" s="152"/>
      <c r="M88" s="152"/>
      <c r="N88" s="152"/>
      <c r="O88" s="152"/>
      <c r="P88" s="152"/>
      <c r="Q88" s="152"/>
      <c r="R88" s="152"/>
      <c r="S88" s="152"/>
      <c r="T88" s="152"/>
      <c r="U88" s="152"/>
      <c r="V88" s="322" t="s">
        <v>34</v>
      </c>
      <c r="W88" s="152"/>
      <c r="X88" s="152"/>
      <c r="Y88" s="152"/>
      <c r="Z88" s="152"/>
      <c r="AA88" s="322" t="s">
        <v>34</v>
      </c>
      <c r="AB88" s="152"/>
      <c r="AC88" s="152"/>
      <c r="AD88" s="152"/>
      <c r="AE88" s="152"/>
      <c r="AF88" s="322" t="s">
        <v>34</v>
      </c>
      <c r="AG88" s="121"/>
      <c r="AH88" s="121"/>
      <c r="AI88" s="121"/>
      <c r="AJ88" s="121"/>
      <c r="AK88" s="322" t="s">
        <v>34</v>
      </c>
      <c r="AL88" s="121"/>
      <c r="AM88" s="121"/>
      <c r="AN88" s="121"/>
      <c r="AO88" s="121"/>
      <c r="AP88" s="322" t="s">
        <v>34</v>
      </c>
      <c r="AQ88" s="121"/>
      <c r="AR88" s="121"/>
      <c r="AS88" s="121"/>
      <c r="AT88" s="121"/>
      <c r="AU88" s="322" t="s">
        <v>34</v>
      </c>
      <c r="AV88" s="121"/>
      <c r="AW88" s="121"/>
      <c r="AX88" s="121"/>
      <c r="AY88" s="121"/>
      <c r="AZ88" s="322" t="s">
        <v>34</v>
      </c>
      <c r="BA88" s="121"/>
      <c r="BB88" s="121"/>
      <c r="BC88" s="121"/>
      <c r="BD88" s="121"/>
      <c r="BE88" s="322" t="s">
        <v>34</v>
      </c>
      <c r="BF88" s="121"/>
      <c r="BG88" s="121"/>
      <c r="BH88" s="121"/>
      <c r="BI88" s="121"/>
      <c r="BJ88" s="152">
        <v>0.39</v>
      </c>
      <c r="BK88" s="121"/>
      <c r="BL88" s="121"/>
      <c r="BM88" s="121"/>
      <c r="BN88" s="121"/>
      <c r="BO88" s="152">
        <v>0.39</v>
      </c>
      <c r="BP88" s="121"/>
      <c r="BQ88" s="121"/>
      <c r="BR88" s="121"/>
      <c r="BS88" s="121"/>
      <c r="BT88" s="152">
        <v>0.38</v>
      </c>
      <c r="BU88" s="121"/>
      <c r="BV88" s="121"/>
      <c r="BW88" s="121"/>
      <c r="BX88" s="121"/>
      <c r="BY88" s="152">
        <v>0.38</v>
      </c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  <c r="DC88" s="24"/>
      <c r="DD88" s="24"/>
      <c r="DE88" s="24"/>
      <c r="DF88" s="24"/>
      <c r="DG88" s="24"/>
      <c r="DH88" s="24"/>
      <c r="DI88" s="24"/>
      <c r="DJ88" s="24"/>
      <c r="DK88" s="24"/>
      <c r="DL88" s="24"/>
      <c r="DM88" s="24"/>
      <c r="DN88" s="24"/>
      <c r="DO88" s="24"/>
      <c r="DP88" s="24"/>
      <c r="DQ88" s="24"/>
      <c r="DR88" s="24"/>
      <c r="DS88" s="24"/>
      <c r="DT88" s="24"/>
      <c r="DU88" s="24"/>
      <c r="DV88" s="24"/>
      <c r="DW88" s="24"/>
      <c r="DX88" s="24"/>
      <c r="DY88" s="24"/>
      <c r="DZ88" s="24"/>
      <c r="EA88" s="24"/>
      <c r="EB88" s="24"/>
      <c r="EC88" s="24"/>
      <c r="ED88" s="24"/>
      <c r="EE88" s="24"/>
      <c r="EF88" s="24"/>
      <c r="EG88" s="24"/>
      <c r="EH88" s="24"/>
      <c r="EI88" s="24"/>
      <c r="EJ88" s="24"/>
      <c r="EK88" s="24"/>
      <c r="EL88" s="24"/>
      <c r="EM88" s="24"/>
      <c r="EN88" s="24"/>
      <c r="EO88" s="24"/>
      <c r="EP88" s="24"/>
      <c r="EQ88" s="24"/>
      <c r="ER88" s="24"/>
      <c r="ES88" s="24"/>
      <c r="ET88" s="24"/>
      <c r="EU88" s="24"/>
      <c r="EV88" s="24"/>
      <c r="EW88" s="24"/>
      <c r="EX88" s="24"/>
      <c r="EY88" s="24"/>
      <c r="EZ88" s="24"/>
      <c r="FA88" s="24"/>
      <c r="FB88" s="24"/>
      <c r="FC88" s="24"/>
      <c r="FD88" s="24"/>
      <c r="FE88" s="24"/>
      <c r="FF88" s="24"/>
      <c r="FG88" s="24"/>
      <c r="FH88" s="24"/>
      <c r="FI88" s="24"/>
      <c r="FJ88" s="24"/>
      <c r="FK88" s="24"/>
      <c r="FL88" s="24"/>
      <c r="FM88" s="24"/>
      <c r="FN88" s="24"/>
      <c r="FO88" s="24"/>
      <c r="FP88" s="24"/>
      <c r="FQ88" s="24"/>
      <c r="FR88" s="24"/>
      <c r="FS88" s="24"/>
      <c r="FT88" s="24"/>
      <c r="FU88" s="24"/>
      <c r="FV88" s="24"/>
      <c r="FW88" s="24"/>
      <c r="FX88" s="24"/>
      <c r="FY88" s="24"/>
      <c r="FZ88" s="24"/>
      <c r="GA88" s="24"/>
      <c r="GB88" s="24"/>
      <c r="GC88" s="24"/>
      <c r="GD88" s="24"/>
      <c r="GE88" s="24"/>
      <c r="GF88" s="24"/>
      <c r="GG88" s="24"/>
      <c r="GH88" s="24"/>
      <c r="GI88" s="24"/>
      <c r="GJ88" s="24"/>
      <c r="GK88" s="24"/>
      <c r="GL88" s="24"/>
      <c r="GM88" s="24"/>
      <c r="GN88" s="24"/>
      <c r="GO88" s="24"/>
      <c r="GP88" s="24"/>
      <c r="GQ88" s="24"/>
      <c r="GR88" s="24"/>
      <c r="GS88" s="24"/>
      <c r="GT88" s="24"/>
    </row>
    <row r="89" spans="1:202" s="44" customFormat="1" ht="13.5" customHeight="1">
      <c r="A89" s="60" t="s">
        <v>118</v>
      </c>
      <c r="B89" s="151" t="s">
        <v>34</v>
      </c>
      <c r="C89" s="37"/>
      <c r="D89" s="37"/>
      <c r="E89" s="37"/>
      <c r="F89" s="37"/>
      <c r="G89" s="151" t="s">
        <v>34</v>
      </c>
      <c r="H89" s="37"/>
      <c r="I89" s="37"/>
      <c r="J89" s="37"/>
      <c r="K89" s="37"/>
      <c r="L89" s="152">
        <v>0.72</v>
      </c>
      <c r="M89" s="152"/>
      <c r="N89" s="152"/>
      <c r="O89" s="152"/>
      <c r="P89" s="152"/>
      <c r="Q89" s="152">
        <v>0.65</v>
      </c>
      <c r="R89" s="152"/>
      <c r="S89" s="152"/>
      <c r="T89" s="152"/>
      <c r="U89" s="152"/>
      <c r="V89" s="152">
        <v>0.63</v>
      </c>
      <c r="W89" s="152"/>
      <c r="X89" s="152"/>
      <c r="Y89" s="152"/>
      <c r="Z89" s="152"/>
      <c r="AA89" s="152">
        <v>0.59</v>
      </c>
      <c r="AB89" s="152"/>
      <c r="AC89" s="152"/>
      <c r="AD89" s="152"/>
      <c r="AE89" s="152"/>
      <c r="AF89" s="152">
        <v>0.56999999999999995</v>
      </c>
      <c r="AG89" s="121" t="s">
        <v>34</v>
      </c>
      <c r="AH89" s="121" t="s">
        <v>34</v>
      </c>
      <c r="AI89" s="121" t="s">
        <v>34</v>
      </c>
      <c r="AJ89" s="121" t="s">
        <v>34</v>
      </c>
      <c r="AK89" s="152">
        <v>0.56000000000000005</v>
      </c>
      <c r="AL89" s="121" t="s">
        <v>34</v>
      </c>
      <c r="AM89" s="121" t="s">
        <v>34</v>
      </c>
      <c r="AN89" s="121" t="s">
        <v>34</v>
      </c>
      <c r="AO89" s="121" t="s">
        <v>34</v>
      </c>
      <c r="AP89" s="152">
        <v>0.56000000000000005</v>
      </c>
      <c r="AQ89" s="121" t="s">
        <v>34</v>
      </c>
      <c r="AR89" s="121" t="s">
        <v>34</v>
      </c>
      <c r="AS89" s="121" t="s">
        <v>34</v>
      </c>
      <c r="AT89" s="121" t="s">
        <v>34</v>
      </c>
      <c r="AU89" s="152">
        <v>0.55000000000000004</v>
      </c>
      <c r="AV89" s="121" t="s">
        <v>34</v>
      </c>
      <c r="AW89" s="121" t="s">
        <v>34</v>
      </c>
      <c r="AX89" s="121" t="s">
        <v>34</v>
      </c>
      <c r="AY89" s="121" t="s">
        <v>34</v>
      </c>
      <c r="AZ89" s="152">
        <v>0.53</v>
      </c>
      <c r="BA89" s="121" t="s">
        <v>34</v>
      </c>
      <c r="BB89" s="121" t="s">
        <v>34</v>
      </c>
      <c r="BC89" s="121" t="s">
        <v>34</v>
      </c>
      <c r="BD89" s="121" t="s">
        <v>34</v>
      </c>
      <c r="BE89" s="152">
        <v>0.52</v>
      </c>
      <c r="BF89" s="121" t="s">
        <v>34</v>
      </c>
      <c r="BG89" s="121" t="s">
        <v>34</v>
      </c>
      <c r="BH89" s="121" t="s">
        <v>34</v>
      </c>
      <c r="BI89" s="121" t="s">
        <v>34</v>
      </c>
      <c r="BJ89" s="152">
        <v>0.53</v>
      </c>
      <c r="BK89" s="121" t="s">
        <v>34</v>
      </c>
      <c r="BL89" s="121" t="s">
        <v>34</v>
      </c>
      <c r="BM89" s="121" t="s">
        <v>34</v>
      </c>
      <c r="BN89" s="121" t="s">
        <v>34</v>
      </c>
      <c r="BO89" s="152">
        <v>0.54</v>
      </c>
      <c r="BP89" s="121" t="s">
        <v>34</v>
      </c>
      <c r="BQ89" s="121" t="s">
        <v>34</v>
      </c>
      <c r="BR89" s="121" t="s">
        <v>34</v>
      </c>
      <c r="BS89" s="121" t="s">
        <v>34</v>
      </c>
      <c r="BT89" s="152">
        <v>0.54</v>
      </c>
      <c r="BU89" s="121" t="s">
        <v>34</v>
      </c>
      <c r="BV89" s="121" t="s">
        <v>34</v>
      </c>
      <c r="BW89" s="121" t="s">
        <v>34</v>
      </c>
      <c r="BX89" s="121" t="s">
        <v>34</v>
      </c>
      <c r="BY89" s="152">
        <v>0.53</v>
      </c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  <c r="DB89" s="24"/>
      <c r="DC89" s="24"/>
      <c r="DD89" s="24"/>
      <c r="DE89" s="24"/>
      <c r="DF89" s="24"/>
      <c r="DG89" s="24"/>
      <c r="DH89" s="24"/>
      <c r="DI89" s="24"/>
      <c r="DJ89" s="24"/>
      <c r="DK89" s="24"/>
      <c r="DL89" s="24"/>
      <c r="DM89" s="24"/>
      <c r="DN89" s="24"/>
      <c r="DO89" s="24"/>
      <c r="DP89" s="24"/>
      <c r="DQ89" s="24"/>
      <c r="DR89" s="24"/>
      <c r="DS89" s="24"/>
      <c r="DT89" s="24"/>
      <c r="DU89" s="24"/>
      <c r="DV89" s="24"/>
      <c r="DW89" s="24"/>
      <c r="DX89" s="24"/>
      <c r="DY89" s="24"/>
      <c r="DZ89" s="24"/>
      <c r="EA89" s="24"/>
      <c r="EB89" s="24"/>
      <c r="EC89" s="24"/>
      <c r="ED89" s="24"/>
      <c r="EE89" s="24"/>
      <c r="EF89" s="24"/>
      <c r="EG89" s="24"/>
      <c r="EH89" s="24"/>
      <c r="EI89" s="24"/>
      <c r="EJ89" s="24"/>
      <c r="EK89" s="24"/>
      <c r="EL89" s="24"/>
      <c r="EM89" s="24"/>
      <c r="EN89" s="24"/>
      <c r="EO89" s="24"/>
      <c r="EP89" s="24"/>
      <c r="EQ89" s="24"/>
      <c r="ER89" s="24"/>
      <c r="ES89" s="24"/>
      <c r="ET89" s="24"/>
      <c r="EU89" s="24"/>
      <c r="EV89" s="24"/>
      <c r="EW89" s="24"/>
      <c r="EX89" s="24"/>
      <c r="EY89" s="24"/>
      <c r="EZ89" s="24"/>
      <c r="FA89" s="24"/>
      <c r="FB89" s="24"/>
      <c r="FC89" s="24"/>
      <c r="FD89" s="24"/>
      <c r="FE89" s="24"/>
      <c r="FF89" s="24"/>
      <c r="FG89" s="24"/>
      <c r="FH89" s="24"/>
      <c r="FI89" s="24"/>
      <c r="FJ89" s="24"/>
      <c r="FK89" s="24"/>
      <c r="FL89" s="24"/>
      <c r="FM89" s="24"/>
      <c r="FN89" s="24"/>
      <c r="FO89" s="24"/>
      <c r="FP89" s="24"/>
      <c r="FQ89" s="24"/>
      <c r="FR89" s="24"/>
      <c r="FS89" s="24"/>
      <c r="FT89" s="24"/>
      <c r="FU89" s="24"/>
      <c r="FV89" s="24"/>
      <c r="FW89" s="24"/>
      <c r="FX89" s="24"/>
      <c r="FY89" s="24"/>
      <c r="FZ89" s="24"/>
      <c r="GA89" s="24"/>
      <c r="GB89" s="24"/>
      <c r="GC89" s="24"/>
      <c r="GD89" s="24"/>
      <c r="GE89" s="24"/>
      <c r="GF89" s="24"/>
      <c r="GG89" s="24"/>
      <c r="GH89" s="24"/>
      <c r="GI89" s="24"/>
      <c r="GJ89" s="24"/>
      <c r="GK89" s="24"/>
      <c r="GL89" s="24"/>
      <c r="GM89" s="24"/>
      <c r="GN89" s="24"/>
      <c r="GO89" s="24"/>
      <c r="GP89" s="24"/>
      <c r="GQ89" s="24"/>
      <c r="GR89" s="24"/>
      <c r="GS89" s="24"/>
      <c r="GT89" s="24"/>
    </row>
    <row r="90" spans="1:202" s="44" customFormat="1" ht="14.25" customHeight="1">
      <c r="A90" s="60" t="s">
        <v>121</v>
      </c>
      <c r="B90" s="151" t="s">
        <v>34</v>
      </c>
      <c r="C90" s="37"/>
      <c r="D90" s="37"/>
      <c r="E90" s="37"/>
      <c r="F90" s="37"/>
      <c r="G90" s="151" t="s">
        <v>34</v>
      </c>
      <c r="H90" s="37"/>
      <c r="I90" s="37"/>
      <c r="J90" s="37"/>
      <c r="K90" s="37"/>
      <c r="L90" s="152">
        <v>0.82</v>
      </c>
      <c r="M90" s="152"/>
      <c r="N90" s="152"/>
      <c r="O90" s="152"/>
      <c r="P90" s="152"/>
      <c r="Q90" s="152">
        <v>0.78</v>
      </c>
      <c r="R90" s="152"/>
      <c r="S90" s="152"/>
      <c r="T90" s="152"/>
      <c r="U90" s="152"/>
      <c r="V90" s="152">
        <v>0.76</v>
      </c>
      <c r="W90" s="152"/>
      <c r="X90" s="152"/>
      <c r="Y90" s="152"/>
      <c r="Z90" s="152"/>
      <c r="AA90" s="152">
        <v>0.75</v>
      </c>
      <c r="AB90" s="152"/>
      <c r="AC90" s="152"/>
      <c r="AD90" s="152"/>
      <c r="AE90" s="152"/>
      <c r="AF90" s="152">
        <v>0.74</v>
      </c>
      <c r="AG90" s="121" t="s">
        <v>34</v>
      </c>
      <c r="AH90" s="121" t="s">
        <v>34</v>
      </c>
      <c r="AI90" s="121" t="s">
        <v>34</v>
      </c>
      <c r="AJ90" s="121" t="s">
        <v>34</v>
      </c>
      <c r="AK90" s="152">
        <v>0.74</v>
      </c>
      <c r="AL90" s="121" t="s">
        <v>34</v>
      </c>
      <c r="AM90" s="121" t="s">
        <v>34</v>
      </c>
      <c r="AN90" s="121" t="s">
        <v>34</v>
      </c>
      <c r="AO90" s="121" t="s">
        <v>34</v>
      </c>
      <c r="AP90" s="152">
        <v>0.74</v>
      </c>
      <c r="AQ90" s="121" t="s">
        <v>34</v>
      </c>
      <c r="AR90" s="121" t="s">
        <v>34</v>
      </c>
      <c r="AS90" s="121" t="s">
        <v>34</v>
      </c>
      <c r="AT90" s="121" t="s">
        <v>34</v>
      </c>
      <c r="AU90" s="152">
        <v>0.73</v>
      </c>
      <c r="AV90" s="121" t="s">
        <v>34</v>
      </c>
      <c r="AW90" s="121" t="s">
        <v>34</v>
      </c>
      <c r="AX90" s="121" t="s">
        <v>34</v>
      </c>
      <c r="AY90" s="121" t="s">
        <v>34</v>
      </c>
      <c r="AZ90" s="152">
        <v>0.72</v>
      </c>
      <c r="BA90" s="121" t="s">
        <v>34</v>
      </c>
      <c r="BB90" s="121" t="s">
        <v>34</v>
      </c>
      <c r="BC90" s="121" t="s">
        <v>34</v>
      </c>
      <c r="BD90" s="121" t="s">
        <v>34</v>
      </c>
      <c r="BE90" s="152">
        <v>0.71</v>
      </c>
      <c r="BF90" s="121" t="s">
        <v>34</v>
      </c>
      <c r="BG90" s="121" t="s">
        <v>34</v>
      </c>
      <c r="BH90" s="121" t="s">
        <v>34</v>
      </c>
      <c r="BI90" s="121" t="s">
        <v>34</v>
      </c>
      <c r="BJ90" s="152">
        <v>0.71</v>
      </c>
      <c r="BK90" s="121" t="s">
        <v>34</v>
      </c>
      <c r="BL90" s="121" t="s">
        <v>34</v>
      </c>
      <c r="BM90" s="121" t="s">
        <v>34</v>
      </c>
      <c r="BN90" s="121" t="s">
        <v>34</v>
      </c>
      <c r="BO90" s="152">
        <v>0.7</v>
      </c>
      <c r="BP90" s="121" t="s">
        <v>34</v>
      </c>
      <c r="BQ90" s="121" t="s">
        <v>34</v>
      </c>
      <c r="BR90" s="121" t="s">
        <v>34</v>
      </c>
      <c r="BS90" s="121" t="s">
        <v>34</v>
      </c>
      <c r="BT90" s="152">
        <v>0.7</v>
      </c>
      <c r="BU90" s="121" t="s">
        <v>34</v>
      </c>
      <c r="BV90" s="121" t="s">
        <v>34</v>
      </c>
      <c r="BW90" s="121" t="s">
        <v>34</v>
      </c>
      <c r="BX90" s="121" t="s">
        <v>34</v>
      </c>
      <c r="BY90" s="152">
        <v>0.69</v>
      </c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  <c r="DC90" s="24"/>
      <c r="DD90" s="24"/>
      <c r="DE90" s="24"/>
      <c r="DF90" s="24"/>
      <c r="DG90" s="24"/>
      <c r="DH90" s="24"/>
      <c r="DI90" s="24"/>
      <c r="DJ90" s="24"/>
      <c r="DK90" s="24"/>
      <c r="DL90" s="24"/>
      <c r="DM90" s="24"/>
      <c r="DN90" s="24"/>
      <c r="DO90" s="24"/>
      <c r="DP90" s="24"/>
      <c r="DQ90" s="24"/>
      <c r="DR90" s="24"/>
      <c r="DS90" s="24"/>
      <c r="DT90" s="24"/>
      <c r="DU90" s="24"/>
      <c r="DV90" s="24"/>
      <c r="DW90" s="24"/>
      <c r="DX90" s="24"/>
      <c r="DY90" s="24"/>
      <c r="DZ90" s="24"/>
      <c r="EA90" s="24"/>
      <c r="EB90" s="24"/>
      <c r="EC90" s="24"/>
      <c r="ED90" s="24"/>
      <c r="EE90" s="24"/>
      <c r="EF90" s="24"/>
      <c r="EG90" s="24"/>
      <c r="EH90" s="24"/>
      <c r="EI90" s="24"/>
      <c r="EJ90" s="24"/>
      <c r="EK90" s="24"/>
      <c r="EL90" s="24"/>
      <c r="EM90" s="24"/>
      <c r="EN90" s="24"/>
      <c r="EO90" s="24"/>
      <c r="EP90" s="24"/>
      <c r="EQ90" s="24"/>
      <c r="ER90" s="24"/>
      <c r="ES90" s="24"/>
      <c r="ET90" s="24"/>
      <c r="EU90" s="24"/>
      <c r="EV90" s="24"/>
      <c r="EW90" s="24"/>
      <c r="EX90" s="24"/>
      <c r="EY90" s="24"/>
      <c r="EZ90" s="24"/>
      <c r="FA90" s="24"/>
      <c r="FB90" s="24"/>
      <c r="FC90" s="24"/>
      <c r="FD90" s="24"/>
      <c r="FE90" s="24"/>
      <c r="FF90" s="24"/>
      <c r="FG90" s="24"/>
      <c r="FH90" s="24"/>
      <c r="FI90" s="24"/>
      <c r="FJ90" s="24"/>
      <c r="FK90" s="24"/>
      <c r="FL90" s="24"/>
      <c r="FM90" s="24"/>
      <c r="FN90" s="24"/>
      <c r="FO90" s="24"/>
      <c r="FP90" s="24"/>
      <c r="FQ90" s="24"/>
      <c r="FR90" s="24"/>
      <c r="FS90" s="24"/>
      <c r="FT90" s="24"/>
      <c r="FU90" s="24"/>
      <c r="FV90" s="24"/>
      <c r="FW90" s="24"/>
      <c r="FX90" s="24"/>
      <c r="FY90" s="24"/>
      <c r="FZ90" s="24"/>
      <c r="GA90" s="24"/>
      <c r="GB90" s="24"/>
      <c r="GC90" s="24"/>
      <c r="GD90" s="24"/>
      <c r="GE90" s="24"/>
      <c r="GF90" s="24"/>
      <c r="GG90" s="24"/>
      <c r="GH90" s="24"/>
      <c r="GI90" s="24"/>
      <c r="GJ90" s="24"/>
      <c r="GK90" s="24"/>
      <c r="GL90" s="24"/>
      <c r="GM90" s="24"/>
      <c r="GN90" s="24"/>
      <c r="GO90" s="24"/>
      <c r="GP90" s="24"/>
      <c r="GQ90" s="24"/>
      <c r="GR90" s="24"/>
      <c r="GS90" s="24"/>
      <c r="GT90" s="24"/>
    </row>
    <row r="91" spans="1:202" s="44" customFormat="1" ht="3.75" customHeight="1">
      <c r="A91" s="42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  <c r="DB91" s="24"/>
      <c r="DC91" s="24"/>
      <c r="DD91" s="24"/>
      <c r="DE91" s="24"/>
      <c r="DF91" s="24"/>
      <c r="DG91" s="24"/>
      <c r="DH91" s="24"/>
      <c r="DI91" s="24"/>
      <c r="DJ91" s="24"/>
      <c r="DK91" s="24"/>
      <c r="DL91" s="24"/>
      <c r="DM91" s="24"/>
      <c r="DN91" s="24"/>
      <c r="DO91" s="24"/>
      <c r="DP91" s="24"/>
      <c r="DQ91" s="24"/>
      <c r="DR91" s="24"/>
      <c r="DS91" s="24"/>
      <c r="DT91" s="24"/>
      <c r="DU91" s="24"/>
      <c r="DV91" s="24"/>
      <c r="DW91" s="24"/>
      <c r="DX91" s="24"/>
      <c r="DY91" s="24"/>
      <c r="DZ91" s="24"/>
      <c r="EA91" s="24"/>
      <c r="EB91" s="24"/>
      <c r="EC91" s="24"/>
      <c r="ED91" s="24"/>
      <c r="EE91" s="24"/>
      <c r="EF91" s="24"/>
      <c r="EG91" s="24"/>
      <c r="EH91" s="24"/>
      <c r="EI91" s="24"/>
      <c r="EJ91" s="24"/>
      <c r="EK91" s="24"/>
      <c r="EL91" s="24"/>
      <c r="EM91" s="24"/>
      <c r="EN91" s="24"/>
      <c r="EO91" s="24"/>
      <c r="EP91" s="24"/>
      <c r="EQ91" s="24"/>
      <c r="ER91" s="24"/>
      <c r="ES91" s="24"/>
      <c r="ET91" s="24"/>
      <c r="EU91" s="24"/>
      <c r="EV91" s="24"/>
      <c r="EW91" s="24"/>
      <c r="EX91" s="24"/>
      <c r="EY91" s="24"/>
      <c r="EZ91" s="24"/>
      <c r="FA91" s="24"/>
      <c r="FB91" s="24"/>
      <c r="FC91" s="24"/>
      <c r="FD91" s="24"/>
      <c r="FE91" s="24"/>
      <c r="FF91" s="24"/>
      <c r="FG91" s="24"/>
      <c r="FH91" s="24"/>
      <c r="FI91" s="24"/>
      <c r="FJ91" s="24"/>
      <c r="FK91" s="24"/>
      <c r="FL91" s="24"/>
      <c r="FM91" s="24"/>
      <c r="FN91" s="24"/>
      <c r="FO91" s="24"/>
      <c r="FP91" s="24"/>
      <c r="FQ91" s="24"/>
      <c r="FR91" s="24"/>
      <c r="FS91" s="24"/>
      <c r="FT91" s="24"/>
      <c r="FU91" s="24"/>
      <c r="FV91" s="24"/>
      <c r="FW91" s="24"/>
      <c r="FX91" s="24"/>
      <c r="FY91" s="24"/>
      <c r="FZ91" s="24"/>
      <c r="GA91" s="24"/>
      <c r="GB91" s="24"/>
      <c r="GC91" s="24"/>
      <c r="GD91" s="24"/>
      <c r="GE91" s="24"/>
      <c r="GF91" s="24"/>
      <c r="GG91" s="24"/>
      <c r="GH91" s="24"/>
      <c r="GI91" s="24"/>
      <c r="GJ91" s="24"/>
      <c r="GK91" s="24"/>
      <c r="GL91" s="24"/>
      <c r="GM91" s="24"/>
      <c r="GN91" s="24"/>
      <c r="GO91" s="24"/>
      <c r="GP91" s="24"/>
      <c r="GQ91" s="24"/>
      <c r="GR91" s="24"/>
      <c r="GS91" s="24"/>
      <c r="GT91" s="24"/>
    </row>
    <row r="92" spans="1:202" ht="21">
      <c r="A92" s="33" t="s">
        <v>3</v>
      </c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</row>
    <row r="93" spans="1:202" s="41" customFormat="1">
      <c r="A93" s="295" t="s">
        <v>24</v>
      </c>
      <c r="B93" s="310"/>
      <c r="C93" s="283"/>
      <c r="D93" s="283"/>
      <c r="E93" s="283"/>
      <c r="F93" s="283"/>
      <c r="G93" s="289"/>
      <c r="H93" s="283"/>
      <c r="I93" s="283"/>
      <c r="J93" s="283"/>
      <c r="K93" s="283"/>
      <c r="L93" s="283"/>
      <c r="M93" s="283"/>
      <c r="N93" s="283"/>
      <c r="O93" s="283"/>
      <c r="P93" s="283"/>
      <c r="Q93" s="283"/>
      <c r="R93" s="283"/>
      <c r="S93" s="283"/>
      <c r="T93" s="283"/>
      <c r="U93" s="283"/>
      <c r="V93" s="283"/>
      <c r="W93" s="283"/>
      <c r="X93" s="283"/>
      <c r="Y93" s="283"/>
      <c r="Z93" s="283"/>
      <c r="AA93" s="283"/>
      <c r="AB93" s="283"/>
      <c r="AC93" s="283"/>
      <c r="AD93" s="283"/>
      <c r="AE93" s="283"/>
      <c r="AF93" s="283"/>
      <c r="AG93" s="283"/>
      <c r="AH93" s="283"/>
      <c r="AI93" s="283"/>
      <c r="AJ93" s="283"/>
      <c r="AK93" s="283"/>
      <c r="AL93" s="283"/>
      <c r="AM93" s="283"/>
      <c r="AN93" s="283"/>
      <c r="AO93" s="283"/>
      <c r="AP93" s="283"/>
      <c r="AQ93" s="283"/>
      <c r="AR93" s="283"/>
      <c r="AS93" s="283"/>
      <c r="AT93" s="283"/>
      <c r="AU93" s="283"/>
      <c r="AV93" s="283"/>
      <c r="AW93" s="283"/>
      <c r="AX93" s="283"/>
      <c r="AY93" s="283"/>
      <c r="AZ93" s="283"/>
      <c r="BA93" s="283"/>
      <c r="BB93" s="283"/>
      <c r="BC93" s="283"/>
      <c r="BD93" s="283"/>
      <c r="BE93" s="283"/>
      <c r="BF93" s="283"/>
      <c r="BG93" s="283"/>
      <c r="BH93" s="283"/>
      <c r="BI93" s="283"/>
      <c r="BJ93" s="283"/>
      <c r="BK93" s="283"/>
      <c r="BL93" s="283"/>
      <c r="BM93" s="283"/>
      <c r="BN93" s="283"/>
      <c r="BO93" s="283"/>
      <c r="BP93" s="283"/>
      <c r="BQ93" s="283"/>
      <c r="BR93" s="283"/>
      <c r="BS93" s="283"/>
      <c r="BT93" s="283"/>
      <c r="BU93" s="283"/>
      <c r="BV93" s="283"/>
      <c r="BW93" s="283"/>
      <c r="BX93" s="283"/>
      <c r="BY93" s="28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</row>
    <row r="94" spans="1:202" s="32" customFormat="1">
      <c r="A94" s="60"/>
      <c r="B94" s="28"/>
      <c r="C94" s="60"/>
      <c r="D94" s="60"/>
      <c r="E94" s="60"/>
      <c r="F94" s="60"/>
      <c r="G94" s="28"/>
      <c r="H94" s="60"/>
      <c r="I94" s="60"/>
      <c r="J94" s="60"/>
      <c r="K94" s="60"/>
      <c r="L94" s="20"/>
      <c r="M94" s="60"/>
      <c r="N94" s="60"/>
      <c r="O94" s="60"/>
      <c r="P94" s="60"/>
      <c r="Q94" s="20"/>
      <c r="R94" s="60"/>
      <c r="S94" s="60"/>
      <c r="T94" s="60"/>
      <c r="U94" s="60"/>
      <c r="V94" s="20"/>
      <c r="W94" s="60"/>
      <c r="X94" s="60"/>
      <c r="Y94" s="60"/>
      <c r="Z94" s="60"/>
      <c r="AA94" s="20"/>
      <c r="AB94" s="60"/>
      <c r="AC94" s="60"/>
      <c r="AD94" s="60"/>
      <c r="AE94" s="60"/>
      <c r="AF94" s="20"/>
      <c r="AG94" s="60"/>
      <c r="AH94" s="60"/>
      <c r="AI94" s="60"/>
      <c r="AJ94" s="60"/>
      <c r="AK94" s="20"/>
      <c r="AL94" s="60"/>
      <c r="AM94" s="60"/>
      <c r="AN94" s="60"/>
      <c r="AO94" s="60"/>
      <c r="AP94" s="20"/>
      <c r="AQ94" s="60"/>
      <c r="AR94" s="60"/>
      <c r="AS94" s="60"/>
      <c r="AT94" s="60"/>
      <c r="AU94" s="20"/>
      <c r="AV94" s="192"/>
      <c r="AW94" s="192"/>
      <c r="AX94" s="192"/>
      <c r="AY94" s="192"/>
      <c r="AZ94" s="26"/>
      <c r="BA94" s="192"/>
      <c r="BB94" s="192"/>
      <c r="BC94" s="192"/>
      <c r="BD94" s="192"/>
      <c r="BE94" s="26"/>
      <c r="BF94" s="192"/>
      <c r="BG94" s="192"/>
      <c r="BH94" s="192"/>
      <c r="BI94" s="192"/>
      <c r="BJ94" s="26"/>
      <c r="BK94" s="192"/>
      <c r="BL94" s="192"/>
      <c r="BM94" s="192"/>
      <c r="BN94" s="192"/>
      <c r="BO94" s="26"/>
      <c r="BP94" s="192"/>
      <c r="BQ94" s="192"/>
      <c r="BR94" s="192"/>
      <c r="BS94" s="192"/>
      <c r="BT94" s="26"/>
      <c r="BU94" s="192"/>
      <c r="BV94" s="192"/>
      <c r="BW94" s="192"/>
      <c r="BX94" s="192"/>
      <c r="BY94" s="26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</row>
    <row r="95" spans="1:202" s="2" customFormat="1">
      <c r="A95" s="60" t="s">
        <v>203</v>
      </c>
      <c r="B95" s="36">
        <v>2622</v>
      </c>
      <c r="C95" s="61">
        <v>2595</v>
      </c>
      <c r="D95" s="61">
        <v>2636</v>
      </c>
      <c r="E95" s="61">
        <v>2698</v>
      </c>
      <c r="F95" s="61">
        <v>2649</v>
      </c>
      <c r="G95" s="36">
        <v>2649</v>
      </c>
      <c r="H95" s="61">
        <v>2669</v>
      </c>
      <c r="I95" s="61">
        <v>2694</v>
      </c>
      <c r="J95" s="61">
        <v>2721</v>
      </c>
      <c r="K95" s="61">
        <f>L95</f>
        <v>2766</v>
      </c>
      <c r="L95" s="81">
        <v>2766</v>
      </c>
      <c r="M95" s="61">
        <v>2789</v>
      </c>
      <c r="N95" s="61">
        <v>2807</v>
      </c>
      <c r="O95" s="61">
        <v>2825</v>
      </c>
      <c r="P95" s="61">
        <f>Q95</f>
        <v>2857</v>
      </c>
      <c r="Q95" s="81">
        <v>2857</v>
      </c>
      <c r="R95" s="61">
        <v>2861</v>
      </c>
      <c r="S95" s="61">
        <v>2827</v>
      </c>
      <c r="T95" s="61">
        <v>2842</v>
      </c>
      <c r="U95" s="61">
        <v>2847</v>
      </c>
      <c r="V95" s="81">
        <v>2847</v>
      </c>
      <c r="W95" s="61">
        <v>2876</v>
      </c>
      <c r="X95" s="61">
        <v>2859</v>
      </c>
      <c r="Y95" s="61">
        <v>2839</v>
      </c>
      <c r="Z95" s="61">
        <v>2800</v>
      </c>
      <c r="AA95" s="81">
        <v>2800</v>
      </c>
      <c r="AB95" s="61">
        <v>2741</v>
      </c>
      <c r="AC95" s="61">
        <v>2702</v>
      </c>
      <c r="AD95" s="61">
        <v>2683</v>
      </c>
      <c r="AE95" s="61">
        <v>2642</v>
      </c>
      <c r="AF95" s="81">
        <v>2642</v>
      </c>
      <c r="AG95" s="61">
        <v>2631</v>
      </c>
      <c r="AH95" s="61">
        <v>2610</v>
      </c>
      <c r="AI95" s="61">
        <v>2600</v>
      </c>
      <c r="AJ95" s="61">
        <v>2586</v>
      </c>
      <c r="AK95" s="81">
        <v>2586</v>
      </c>
      <c r="AL95" s="61">
        <v>2565</v>
      </c>
      <c r="AM95" s="61">
        <v>2566</v>
      </c>
      <c r="AN95" s="61">
        <v>2569</v>
      </c>
      <c r="AO95" s="61">
        <v>2651</v>
      </c>
      <c r="AP95" s="81">
        <v>2651</v>
      </c>
      <c r="AQ95" s="61">
        <v>2692</v>
      </c>
      <c r="AR95" s="61">
        <v>2260</v>
      </c>
      <c r="AS95" s="61">
        <v>2348</v>
      </c>
      <c r="AT95" s="61">
        <v>2402</v>
      </c>
      <c r="AU95" s="81">
        <v>2402</v>
      </c>
      <c r="AV95" s="61">
        <v>2430</v>
      </c>
      <c r="AW95" s="61">
        <v>2410</v>
      </c>
      <c r="AX95" s="61">
        <v>2475</v>
      </c>
      <c r="AY95" s="61">
        <v>2525</v>
      </c>
      <c r="AZ95" s="81">
        <v>2525</v>
      </c>
      <c r="BA95" s="61">
        <v>2546</v>
      </c>
      <c r="BB95" s="61">
        <v>2601</v>
      </c>
      <c r="BC95" s="61">
        <f>BC100+BC105</f>
        <v>2185</v>
      </c>
      <c r="BD95" s="61">
        <f>BE95</f>
        <v>2198</v>
      </c>
      <c r="BE95" s="81">
        <f>BE100+BE105</f>
        <v>2198</v>
      </c>
      <c r="BF95" s="61">
        <f>BF100+BF105</f>
        <v>2216</v>
      </c>
      <c r="BG95" s="61">
        <f>BG100+BG105</f>
        <v>2254</v>
      </c>
      <c r="BH95" s="61">
        <f>BH100+BH105</f>
        <v>2301</v>
      </c>
      <c r="BI95" s="61">
        <f>BJ95</f>
        <v>2327</v>
      </c>
      <c r="BJ95" s="81">
        <f>BJ100+BJ105</f>
        <v>2327</v>
      </c>
      <c r="BK95" s="61">
        <f>BK100+BK105</f>
        <v>2356</v>
      </c>
      <c r="BL95" s="61">
        <f>BL100+BL105</f>
        <v>2365</v>
      </c>
      <c r="BM95" s="61">
        <f>BM100+BM105</f>
        <v>2396</v>
      </c>
      <c r="BN95" s="61">
        <f>BO95</f>
        <v>2442</v>
      </c>
      <c r="BO95" s="81">
        <f>BO100+BO105</f>
        <v>2442</v>
      </c>
      <c r="BP95" s="61">
        <f>BP100+BP105</f>
        <v>2492</v>
      </c>
      <c r="BQ95" s="61">
        <f>BQ100+BQ105</f>
        <v>2521</v>
      </c>
      <c r="BR95" s="61">
        <f>BR100+BR105</f>
        <v>2547</v>
      </c>
      <c r="BS95" s="61">
        <f>BT95</f>
        <v>2576</v>
      </c>
      <c r="BT95" s="81">
        <f>BT100+BT105</f>
        <v>2576</v>
      </c>
      <c r="BU95" s="61">
        <f>BU100+BU105</f>
        <v>2583</v>
      </c>
      <c r="BV95" s="61">
        <f>BV100+BV105</f>
        <v>2636</v>
      </c>
      <c r="BW95" s="61">
        <f>BW100+BW105</f>
        <v>2675</v>
      </c>
      <c r="BX95" s="61">
        <f>BY95</f>
        <v>2580</v>
      </c>
      <c r="BY95" s="81">
        <f>BY100+BY105</f>
        <v>2580</v>
      </c>
      <c r="BZ95" s="34"/>
      <c r="CA95" s="34"/>
      <c r="CB95" s="34"/>
      <c r="CC95" s="34"/>
      <c r="CD95" s="34"/>
      <c r="CE95" s="34"/>
      <c r="CF95" s="34"/>
      <c r="CG95" s="34"/>
      <c r="CH95" s="34"/>
      <c r="CI95" s="34"/>
      <c r="CJ95" s="34"/>
      <c r="CK95" s="34"/>
      <c r="CL95" s="34"/>
      <c r="CM95" s="34"/>
      <c r="CN95" s="34"/>
      <c r="CO95" s="34"/>
      <c r="CP95" s="34"/>
      <c r="CQ95" s="34"/>
      <c r="CR95" s="34"/>
      <c r="CS95" s="34"/>
      <c r="CT95" s="34"/>
      <c r="CU95" s="34"/>
      <c r="CV95" s="34"/>
      <c r="CW95" s="34"/>
      <c r="CX95" s="34"/>
      <c r="CY95" s="34"/>
      <c r="CZ95" s="34"/>
      <c r="DA95" s="34"/>
      <c r="DB95" s="34"/>
      <c r="DC95" s="34"/>
      <c r="DD95" s="34"/>
      <c r="DE95" s="34"/>
      <c r="DF95" s="34"/>
      <c r="DG95" s="34"/>
      <c r="DH95" s="34"/>
      <c r="DI95" s="34"/>
      <c r="DJ95" s="34"/>
      <c r="DK95" s="34"/>
      <c r="DL95" s="34"/>
      <c r="DM95" s="34"/>
      <c r="DN95" s="34"/>
      <c r="DO95" s="34"/>
      <c r="DP95" s="34"/>
      <c r="DQ95" s="34"/>
      <c r="DR95" s="34"/>
      <c r="DS95" s="34"/>
      <c r="DT95" s="34"/>
      <c r="DU95" s="34"/>
      <c r="DV95" s="34"/>
      <c r="DW95" s="34"/>
      <c r="DX95" s="34"/>
      <c r="DY95" s="34"/>
      <c r="DZ95" s="34"/>
      <c r="EA95" s="34"/>
      <c r="EB95" s="34"/>
      <c r="EC95" s="34"/>
      <c r="ED95" s="34"/>
      <c r="EE95" s="34"/>
      <c r="EF95" s="34"/>
      <c r="EG95" s="34"/>
      <c r="EH95" s="34"/>
      <c r="EI95" s="34"/>
      <c r="EJ95" s="34"/>
      <c r="EK95" s="34"/>
      <c r="EL95" s="34"/>
      <c r="EM95" s="34"/>
      <c r="EN95" s="34"/>
      <c r="EO95" s="34"/>
      <c r="EP95" s="34"/>
      <c r="EQ95" s="34"/>
      <c r="ER95" s="34"/>
      <c r="ES95" s="34"/>
      <c r="ET95" s="34"/>
      <c r="EU95" s="34"/>
      <c r="EV95" s="34"/>
      <c r="EW95" s="34"/>
      <c r="EX95" s="34"/>
      <c r="EY95" s="34"/>
      <c r="EZ95" s="34"/>
      <c r="FA95" s="34"/>
      <c r="FB95" s="34"/>
      <c r="FC95" s="34"/>
      <c r="FD95" s="34"/>
      <c r="FE95" s="34"/>
      <c r="FF95" s="34"/>
      <c r="FG95" s="34"/>
      <c r="FH95" s="34"/>
      <c r="FI95" s="34"/>
      <c r="FJ95" s="34"/>
      <c r="FK95" s="34"/>
      <c r="FL95" s="34"/>
      <c r="FM95" s="34"/>
      <c r="FN95" s="34"/>
      <c r="FO95" s="34"/>
      <c r="FP95" s="34"/>
      <c r="FQ95" s="34"/>
      <c r="FR95" s="34"/>
      <c r="FS95" s="34"/>
      <c r="FT95" s="34"/>
      <c r="FU95" s="34"/>
      <c r="FV95" s="34"/>
      <c r="FW95" s="34"/>
      <c r="FX95" s="34"/>
      <c r="FY95" s="34"/>
      <c r="FZ95" s="34"/>
      <c r="GA95" s="34"/>
      <c r="GB95" s="34"/>
      <c r="GC95" s="34"/>
      <c r="GD95" s="34"/>
      <c r="GE95" s="34"/>
      <c r="GF95" s="34"/>
      <c r="GG95" s="34"/>
      <c r="GH95" s="34"/>
      <c r="GI95" s="34"/>
      <c r="GJ95" s="34"/>
      <c r="GK95" s="34"/>
      <c r="GL95" s="34"/>
      <c r="GM95" s="34"/>
      <c r="GN95" s="34"/>
      <c r="GO95" s="34"/>
      <c r="GP95" s="34"/>
      <c r="GQ95" s="34"/>
      <c r="GR95" s="34"/>
      <c r="GS95" s="34"/>
      <c r="GT95" s="34"/>
    </row>
    <row r="96" spans="1:202">
      <c r="A96" s="62" t="s">
        <v>7</v>
      </c>
      <c r="B96" s="23"/>
      <c r="C96" s="63"/>
      <c r="D96" s="63">
        <f>D95/C95-1</f>
        <v>1.579961464354529E-2</v>
      </c>
      <c r="E96" s="63">
        <f>E95/D95-1</f>
        <v>2.3520485584218598E-2</v>
      </c>
      <c r="F96" s="63">
        <f>F95/E95-1</f>
        <v>-1.8161601186063803E-2</v>
      </c>
      <c r="G96" s="23"/>
      <c r="H96" s="63">
        <f>H95/F95-1</f>
        <v>7.5500188750472486E-3</v>
      </c>
      <c r="I96" s="63">
        <f>I95/H95-1</f>
        <v>9.3668040464593982E-3</v>
      </c>
      <c r="J96" s="63">
        <f>J95/I95-1</f>
        <v>1.0022271714922093E-2</v>
      </c>
      <c r="K96" s="63">
        <f>K95/J95-1</f>
        <v>1.6538037486218293E-2</v>
      </c>
      <c r="L96" s="26"/>
      <c r="M96" s="63">
        <f>M95/K95-1</f>
        <v>8.315256688358641E-3</v>
      </c>
      <c r="N96" s="63">
        <f>N95/M95-1</f>
        <v>6.4539261384009006E-3</v>
      </c>
      <c r="O96" s="63">
        <f>O95/N95-1</f>
        <v>6.4125400783754394E-3</v>
      </c>
      <c r="P96" s="63">
        <f>P95/O95-1</f>
        <v>1.1327433628318673E-2</v>
      </c>
      <c r="Q96" s="26"/>
      <c r="R96" s="63">
        <f>R95/P95-1</f>
        <v>1.4000700035001756E-3</v>
      </c>
      <c r="S96" s="63">
        <f>S95/R95-1</f>
        <v>-1.1883956658511052E-2</v>
      </c>
      <c r="T96" s="63">
        <f>T95/S95-1</f>
        <v>5.3059780686239844E-3</v>
      </c>
      <c r="U96" s="63">
        <f>U95/T95-1</f>
        <v>1.7593244194229474E-3</v>
      </c>
      <c r="V96" s="26"/>
      <c r="W96" s="63">
        <f>W95/U95-1</f>
        <v>1.0186160871092476E-2</v>
      </c>
      <c r="X96" s="63">
        <f>X95/W95-1</f>
        <v>-5.9109874826147601E-3</v>
      </c>
      <c r="Y96" s="63">
        <f>Y95/X95-1</f>
        <v>-6.9954529555789069E-3</v>
      </c>
      <c r="Z96" s="63">
        <f>Z95/Y95-1</f>
        <v>-1.3737231419513884E-2</v>
      </c>
      <c r="AA96" s="26"/>
      <c r="AB96" s="63">
        <f>AB95/Z95-1</f>
        <v>-2.1071428571428519E-2</v>
      </c>
      <c r="AC96" s="63">
        <f>AC95/AB95-1</f>
        <v>-1.4228383801532241E-2</v>
      </c>
      <c r="AD96" s="63">
        <f>AD95/AC95-1</f>
        <v>-7.0318282753515371E-3</v>
      </c>
      <c r="AE96" s="63">
        <f>AE95/AD95-1</f>
        <v>-1.5281401416325058E-2</v>
      </c>
      <c r="AF96" s="26"/>
      <c r="AG96" s="63">
        <f>AG95/AE95-1</f>
        <v>-4.1635124905374798E-3</v>
      </c>
      <c r="AH96" s="63">
        <f>AH95/AG95-1</f>
        <v>-7.9817559863170073E-3</v>
      </c>
      <c r="AI96" s="63">
        <f>AI95/AH95-1</f>
        <v>-3.8314176245211051E-3</v>
      </c>
      <c r="AJ96" s="63">
        <f>AJ95/AI95-1</f>
        <v>-5.3846153846154321E-3</v>
      </c>
      <c r="AK96" s="26"/>
      <c r="AL96" s="63">
        <f>AL95/AJ95-1</f>
        <v>-8.1206496519721227E-3</v>
      </c>
      <c r="AM96" s="63">
        <f>AM95/AL95-1</f>
        <v>3.898635477583845E-4</v>
      </c>
      <c r="AN96" s="63">
        <f>AN95/AM95-1</f>
        <v>1.1691348402182999E-3</v>
      </c>
      <c r="AO96" s="63">
        <f>AO95/AN95-1</f>
        <v>3.191903464383028E-2</v>
      </c>
      <c r="AP96" s="26"/>
      <c r="AQ96" s="63">
        <f>AQ95/AO95-1</f>
        <v>1.546586193889099E-2</v>
      </c>
      <c r="AR96" s="63">
        <f>AR95/AQ95-1</f>
        <v>-0.16047548291233282</v>
      </c>
      <c r="AS96" s="63">
        <f>AS95/AR95-1</f>
        <v>3.8938053097345104E-2</v>
      </c>
      <c r="AT96" s="63">
        <f>AT95/AS95-1</f>
        <v>2.2998296422487297E-2</v>
      </c>
      <c r="AU96" s="26"/>
      <c r="AV96" s="63">
        <f>AV95/AT95-1</f>
        <v>1.1656952539550458E-2</v>
      </c>
      <c r="AW96" s="63">
        <f>AW95/AV95-1</f>
        <v>-8.2304526748970819E-3</v>
      </c>
      <c r="AX96" s="63">
        <f>AX95/AW95-1</f>
        <v>2.6970954356846377E-2</v>
      </c>
      <c r="AY96" s="63">
        <f>AY95/AX95-1</f>
        <v>2.020202020202011E-2</v>
      </c>
      <c r="AZ96" s="26"/>
      <c r="BA96" s="63">
        <f>BA95/AY95-1</f>
        <v>8.3168316831683242E-3</v>
      </c>
      <c r="BB96" s="63">
        <f>BB95/BA95-1</f>
        <v>2.1602513747054131E-2</v>
      </c>
      <c r="BC96" s="63">
        <f>BC95/BB95-1</f>
        <v>-0.1599384851980008</v>
      </c>
      <c r="BD96" s="63">
        <f>BD95/BC95-1</f>
        <v>5.9496567505721298E-3</v>
      </c>
      <c r="BE96" s="26"/>
      <c r="BF96" s="63">
        <f>BF95/BD95-1</f>
        <v>8.189262966332933E-3</v>
      </c>
      <c r="BG96" s="63">
        <f>BG95/BF95-1</f>
        <v>1.7148014440433235E-2</v>
      </c>
      <c r="BH96" s="63">
        <f>BH95/BG95-1</f>
        <v>2.0851818988464998E-2</v>
      </c>
      <c r="BI96" s="63">
        <f>BI95/BH95-1</f>
        <v>1.1299435028248483E-2</v>
      </c>
      <c r="BJ96" s="26"/>
      <c r="BK96" s="63">
        <f>BK95/BI95-1</f>
        <v>1.2462397937258229E-2</v>
      </c>
      <c r="BL96" s="63">
        <f>BL95/BK95-1</f>
        <v>3.8200339558573937E-3</v>
      </c>
      <c r="BM96" s="63">
        <f>BM95/BL95-1</f>
        <v>1.3107822410147962E-2</v>
      </c>
      <c r="BN96" s="63">
        <f>BN95/BM95-1</f>
        <v>1.9198664440734481E-2</v>
      </c>
      <c r="BO96" s="26"/>
      <c r="BP96" s="63">
        <f>BP95/BN95-1</f>
        <v>2.0475020475020367E-2</v>
      </c>
      <c r="BQ96" s="63">
        <f>BQ95/BP95-1</f>
        <v>1.1637239165328994E-2</v>
      </c>
      <c r="BR96" s="63">
        <f>BR95/BQ95-1</f>
        <v>1.0313367711225707E-2</v>
      </c>
      <c r="BS96" s="63">
        <f>BS95/BR95-1</f>
        <v>1.1385944248134994E-2</v>
      </c>
      <c r="BT96" s="26"/>
      <c r="BU96" s="63">
        <f>BU95/BS95-1</f>
        <v>2.7173913043478937E-3</v>
      </c>
      <c r="BV96" s="63">
        <f>BV95/BU95-1</f>
        <v>2.0518776616337497E-2</v>
      </c>
      <c r="BW96" s="63">
        <f>BW95/BV95-1</f>
        <v>1.479514415781491E-2</v>
      </c>
      <c r="BX96" s="63">
        <f>BX95/BW95-1</f>
        <v>-3.5514018691588767E-2</v>
      </c>
      <c r="BY96" s="26"/>
    </row>
    <row r="97" spans="1:77">
      <c r="A97" s="62" t="s">
        <v>8</v>
      </c>
      <c r="B97" s="23"/>
      <c r="C97" s="64"/>
      <c r="D97" s="64"/>
      <c r="E97" s="64"/>
      <c r="F97" s="64"/>
      <c r="G97" s="23">
        <f t="shared" ref="G97:N97" si="69">G95/B95-1</f>
        <v>1.0297482837528626E-2</v>
      </c>
      <c r="H97" s="64">
        <f t="shared" si="69"/>
        <v>2.8516377649325575E-2</v>
      </c>
      <c r="I97" s="64">
        <f t="shared" si="69"/>
        <v>2.2003034901365792E-2</v>
      </c>
      <c r="J97" s="64">
        <f t="shared" si="69"/>
        <v>8.5248332097849211E-3</v>
      </c>
      <c r="K97" s="63">
        <f t="shared" si="69"/>
        <v>4.416761041902606E-2</v>
      </c>
      <c r="L97" s="23">
        <f t="shared" si="69"/>
        <v>4.416761041902606E-2</v>
      </c>
      <c r="M97" s="64">
        <f t="shared" si="69"/>
        <v>4.4960659423004978E-2</v>
      </c>
      <c r="N97" s="64">
        <f t="shared" si="69"/>
        <v>4.1945063103192348E-2</v>
      </c>
      <c r="O97" s="64">
        <f t="shared" ref="O97:Y97" si="70">O95/J95-1</f>
        <v>3.8221242190371152E-2</v>
      </c>
      <c r="P97" s="63">
        <f t="shared" si="70"/>
        <v>3.2899493853940642E-2</v>
      </c>
      <c r="Q97" s="23">
        <f t="shared" si="70"/>
        <v>3.2899493853940642E-2</v>
      </c>
      <c r="R97" s="64">
        <f t="shared" si="70"/>
        <v>2.581570455360338E-2</v>
      </c>
      <c r="S97" s="64">
        <f t="shared" si="70"/>
        <v>7.1250445315282906E-3</v>
      </c>
      <c r="T97" s="64">
        <f t="shared" si="70"/>
        <v>6.0176991150442394E-3</v>
      </c>
      <c r="U97" s="63">
        <f t="shared" si="70"/>
        <v>-3.5001750087504391E-3</v>
      </c>
      <c r="V97" s="23">
        <f t="shared" si="70"/>
        <v>-3.5001750087504391E-3</v>
      </c>
      <c r="W97" s="64">
        <f t="shared" si="70"/>
        <v>5.2429220552254741E-3</v>
      </c>
      <c r="X97" s="64">
        <f t="shared" si="70"/>
        <v>1.1319419879731063E-2</v>
      </c>
      <c r="Y97" s="64">
        <f t="shared" si="70"/>
        <v>-1.055594651653724E-3</v>
      </c>
      <c r="Z97" s="63">
        <f t="shared" ref="Z97:AI97" si="71">Z95/U95-1</f>
        <v>-1.6508605549701461E-2</v>
      </c>
      <c r="AA97" s="23">
        <f t="shared" si="71"/>
        <v>-1.6508605549701461E-2</v>
      </c>
      <c r="AB97" s="64">
        <f t="shared" si="71"/>
        <v>-4.6940194714881756E-2</v>
      </c>
      <c r="AC97" s="64">
        <f t="shared" si="71"/>
        <v>-5.4914305701294186E-2</v>
      </c>
      <c r="AD97" s="64">
        <f t="shared" si="71"/>
        <v>-5.4948925678055649E-2</v>
      </c>
      <c r="AE97" s="63">
        <f t="shared" si="71"/>
        <v>-5.6428571428571384E-2</v>
      </c>
      <c r="AF97" s="23">
        <f t="shared" si="71"/>
        <v>-5.6428571428571384E-2</v>
      </c>
      <c r="AG97" s="64">
        <f t="shared" si="71"/>
        <v>-4.013133892739873E-2</v>
      </c>
      <c r="AH97" s="64">
        <f t="shared" si="71"/>
        <v>-3.4048852701702437E-2</v>
      </c>
      <c r="AI97" s="64">
        <f t="shared" si="71"/>
        <v>-3.0935519940365253E-2</v>
      </c>
      <c r="AJ97" s="63">
        <f t="shared" ref="AJ97:AS97" si="72">AJ95/AE95-1</f>
        <v>-2.1196063588190817E-2</v>
      </c>
      <c r="AK97" s="23">
        <f t="shared" si="72"/>
        <v>-2.1196063588190817E-2</v>
      </c>
      <c r="AL97" s="64">
        <f t="shared" si="72"/>
        <v>-2.5085518814139118E-2</v>
      </c>
      <c r="AM97" s="64">
        <f t="shared" si="72"/>
        <v>-1.6858237547892729E-2</v>
      </c>
      <c r="AN97" s="64">
        <f t="shared" si="72"/>
        <v>-1.1923076923076925E-2</v>
      </c>
      <c r="AO97" s="63">
        <f t="shared" si="72"/>
        <v>2.5135344160866158E-2</v>
      </c>
      <c r="AP97" s="23">
        <f t="shared" si="72"/>
        <v>2.5135344160866158E-2</v>
      </c>
      <c r="AQ97" s="64">
        <f t="shared" si="72"/>
        <v>4.9512670565302175E-2</v>
      </c>
      <c r="AR97" s="64">
        <f t="shared" si="72"/>
        <v>-0.11925175370226038</v>
      </c>
      <c r="AS97" s="64">
        <f t="shared" si="72"/>
        <v>-8.6025690930323084E-2</v>
      </c>
      <c r="AT97" s="63">
        <f t="shared" ref="AT97:BW97" si="73">AT95/AO95-1</f>
        <v>-9.3926820067898875E-2</v>
      </c>
      <c r="AU97" s="23">
        <f t="shared" si="73"/>
        <v>-9.3926820067898875E-2</v>
      </c>
      <c r="AV97" s="64">
        <f t="shared" si="73"/>
        <v>-9.7325408618127773E-2</v>
      </c>
      <c r="AW97" s="64">
        <f t="shared" si="73"/>
        <v>6.6371681415929196E-2</v>
      </c>
      <c r="AX97" s="64">
        <f t="shared" si="73"/>
        <v>5.4088586030664354E-2</v>
      </c>
      <c r="AY97" s="63">
        <f t="shared" si="73"/>
        <v>5.1207327227310584E-2</v>
      </c>
      <c r="AZ97" s="23">
        <f t="shared" si="73"/>
        <v>5.1207327227310584E-2</v>
      </c>
      <c r="BA97" s="64">
        <f t="shared" si="73"/>
        <v>4.7736625514403386E-2</v>
      </c>
      <c r="BB97" s="64">
        <f t="shared" si="73"/>
        <v>7.9253112033194961E-2</v>
      </c>
      <c r="BC97" s="64">
        <f t="shared" si="73"/>
        <v>-0.11717171717171715</v>
      </c>
      <c r="BD97" s="63">
        <f t="shared" si="73"/>
        <v>-0.12950495049504951</v>
      </c>
      <c r="BE97" s="23">
        <f t="shared" si="73"/>
        <v>-0.12950495049504951</v>
      </c>
      <c r="BF97" s="64">
        <f t="shared" si="73"/>
        <v>-0.12961508248232523</v>
      </c>
      <c r="BG97" s="64">
        <f t="shared" si="73"/>
        <v>-0.13341022683583237</v>
      </c>
      <c r="BH97" s="64">
        <f t="shared" si="73"/>
        <v>5.3089244851258544E-2</v>
      </c>
      <c r="BI97" s="63">
        <f t="shared" si="73"/>
        <v>5.8689717925386686E-2</v>
      </c>
      <c r="BJ97" s="23">
        <f t="shared" si="73"/>
        <v>5.8689717925386686E-2</v>
      </c>
      <c r="BK97" s="64">
        <f t="shared" si="73"/>
        <v>6.3176895306859215E-2</v>
      </c>
      <c r="BL97" s="64">
        <f t="shared" si="73"/>
        <v>4.924578527063006E-2</v>
      </c>
      <c r="BM97" s="64">
        <f t="shared" si="73"/>
        <v>4.1286397218600612E-2</v>
      </c>
      <c r="BN97" s="63">
        <f t="shared" si="73"/>
        <v>4.9419853889127729E-2</v>
      </c>
      <c r="BO97" s="23">
        <f t="shared" si="73"/>
        <v>4.9419853889127729E-2</v>
      </c>
      <c r="BP97" s="64">
        <f t="shared" si="73"/>
        <v>5.7724957555178369E-2</v>
      </c>
      <c r="BQ97" s="64">
        <f t="shared" si="73"/>
        <v>6.5961945031712377E-2</v>
      </c>
      <c r="BR97" s="64">
        <f t="shared" si="73"/>
        <v>6.302170283806352E-2</v>
      </c>
      <c r="BS97" s="63">
        <f t="shared" si="73"/>
        <v>5.4873054873054938E-2</v>
      </c>
      <c r="BT97" s="23">
        <f t="shared" si="73"/>
        <v>5.4873054873054938E-2</v>
      </c>
      <c r="BU97" s="64">
        <f t="shared" si="73"/>
        <v>3.6516853932584192E-2</v>
      </c>
      <c r="BV97" s="64">
        <f t="shared" si="73"/>
        <v>4.5616818722729047E-2</v>
      </c>
      <c r="BW97" s="64">
        <f t="shared" si="73"/>
        <v>5.0255202198665083E-2</v>
      </c>
      <c r="BX97" s="63">
        <f t="shared" ref="BX97" si="74">BX95/BS95-1</f>
        <v>1.5527950310558758E-3</v>
      </c>
      <c r="BY97" s="23">
        <f t="shared" ref="BY97" si="75">BY95/BT95-1</f>
        <v>1.5527950310558758E-3</v>
      </c>
    </row>
    <row r="98" spans="1:77">
      <c r="A98" s="62" t="s">
        <v>150</v>
      </c>
      <c r="B98" s="23"/>
      <c r="C98" s="64"/>
      <c r="D98" s="64"/>
      <c r="E98" s="64"/>
      <c r="F98" s="64"/>
      <c r="G98" s="23"/>
      <c r="H98" s="64"/>
      <c r="I98" s="64"/>
      <c r="J98" s="64"/>
      <c r="K98" s="63"/>
      <c r="L98" s="23"/>
      <c r="M98" s="64"/>
      <c r="N98" s="64"/>
      <c r="O98" s="64"/>
      <c r="P98" s="63"/>
      <c r="Q98" s="175">
        <f>Q95-L95</f>
        <v>91</v>
      </c>
      <c r="R98" s="64"/>
      <c r="S98" s="64"/>
      <c r="T98" s="64"/>
      <c r="U98" s="63"/>
      <c r="V98" s="258">
        <f>V95-Q95</f>
        <v>-10</v>
      </c>
      <c r="W98" s="259"/>
      <c r="X98" s="259"/>
      <c r="Y98" s="259"/>
      <c r="Z98" s="260"/>
      <c r="AA98" s="258">
        <f>AA95-V95</f>
        <v>-47</v>
      </c>
      <c r="AB98" s="259"/>
      <c r="AC98" s="259"/>
      <c r="AD98" s="259"/>
      <c r="AE98" s="260"/>
      <c r="AF98" s="258">
        <f>AF95-AA95</f>
        <v>-158</v>
      </c>
      <c r="AG98" s="259"/>
      <c r="AH98" s="259"/>
      <c r="AI98" s="259"/>
      <c r="AJ98" s="260"/>
      <c r="AK98" s="258">
        <f>AK95-AF95</f>
        <v>-56</v>
      </c>
      <c r="AL98" s="259"/>
      <c r="AM98" s="261">
        <f>AM95-AL95</f>
        <v>1</v>
      </c>
      <c r="AN98" s="261">
        <f>AN95-AM95</f>
        <v>3</v>
      </c>
      <c r="AO98" s="261">
        <f>AO95-AN95</f>
        <v>82</v>
      </c>
      <c r="AP98" s="258">
        <f>AP95-AK95</f>
        <v>65</v>
      </c>
      <c r="AQ98" s="262">
        <f>AQ95-AO95</f>
        <v>41</v>
      </c>
      <c r="AR98" s="262">
        <f>AR95-AQ95</f>
        <v>-432</v>
      </c>
      <c r="AS98" s="262">
        <f>AS95-AR95</f>
        <v>88</v>
      </c>
      <c r="AT98" s="262">
        <f>AT95-AS95</f>
        <v>54</v>
      </c>
      <c r="AU98" s="258">
        <f>AU95-AP95</f>
        <v>-249</v>
      </c>
      <c r="AV98" s="262">
        <f>AV95-AT95</f>
        <v>28</v>
      </c>
      <c r="AW98" s="262">
        <f>AW95-AV95</f>
        <v>-20</v>
      </c>
      <c r="AX98" s="262">
        <f>AX95-AW95</f>
        <v>65</v>
      </c>
      <c r="AY98" s="262">
        <f>AY95-AX95</f>
        <v>50</v>
      </c>
      <c r="AZ98" s="258">
        <f>AZ95-AU95</f>
        <v>123</v>
      </c>
      <c r="BA98" s="262">
        <f>BA95-AY95</f>
        <v>21</v>
      </c>
      <c r="BB98" s="262">
        <f>BB95-BA95</f>
        <v>55</v>
      </c>
      <c r="BC98" s="262">
        <f>BC95-BB95</f>
        <v>-416</v>
      </c>
      <c r="BD98" s="262">
        <f>BD95-BC95</f>
        <v>13</v>
      </c>
      <c r="BE98" s="258">
        <f>BE95-AZ95</f>
        <v>-327</v>
      </c>
      <c r="BF98" s="262">
        <f>BF95-BD95</f>
        <v>18</v>
      </c>
      <c r="BG98" s="262">
        <f>BG95-BF95</f>
        <v>38</v>
      </c>
      <c r="BH98" s="262">
        <f>BH95-BG95</f>
        <v>47</v>
      </c>
      <c r="BI98" s="262">
        <f>BI95-BH95</f>
        <v>26</v>
      </c>
      <c r="BJ98" s="258">
        <f>BJ95-BE95</f>
        <v>129</v>
      </c>
      <c r="BK98" s="262">
        <f>BK95-BI95</f>
        <v>29</v>
      </c>
      <c r="BL98" s="262">
        <f>BL95-BK95</f>
        <v>9</v>
      </c>
      <c r="BM98" s="262">
        <f>BM95-BL95</f>
        <v>31</v>
      </c>
      <c r="BN98" s="262">
        <f>BN95-BM95</f>
        <v>46</v>
      </c>
      <c r="BO98" s="258">
        <f>BO95-BJ95</f>
        <v>115</v>
      </c>
      <c r="BP98" s="262">
        <f>BP95-BN95</f>
        <v>50</v>
      </c>
      <c r="BQ98" s="262">
        <f>BQ95-BP95</f>
        <v>29</v>
      </c>
      <c r="BR98" s="262">
        <f>BR95-BQ95</f>
        <v>26</v>
      </c>
      <c r="BS98" s="262">
        <f>BS95-BR95</f>
        <v>29</v>
      </c>
      <c r="BT98" s="258">
        <f>BT95-BO95</f>
        <v>134</v>
      </c>
      <c r="BU98" s="262">
        <f>BU95-BS95</f>
        <v>7</v>
      </c>
      <c r="BV98" s="262">
        <f>BV95-BU95</f>
        <v>53</v>
      </c>
      <c r="BW98" s="262">
        <f>BW95-BV95</f>
        <v>39</v>
      </c>
      <c r="BX98" s="262">
        <f>BX95-BW95</f>
        <v>-95</v>
      </c>
      <c r="BY98" s="258">
        <f>BY95-BT95</f>
        <v>4</v>
      </c>
    </row>
    <row r="99" spans="1:77" ht="4.2" customHeight="1">
      <c r="A99" s="62"/>
      <c r="B99" s="23"/>
      <c r="C99" s="64"/>
      <c r="D99" s="64"/>
      <c r="E99" s="64"/>
      <c r="F99" s="64"/>
      <c r="G99" s="23"/>
      <c r="H99" s="64"/>
      <c r="I99" s="64"/>
      <c r="J99" s="64"/>
      <c r="K99" s="63"/>
      <c r="L99" s="23"/>
      <c r="M99" s="64"/>
      <c r="N99" s="64"/>
      <c r="O99" s="64"/>
      <c r="P99" s="63"/>
      <c r="Q99" s="23"/>
      <c r="R99" s="64"/>
      <c r="S99" s="64"/>
      <c r="T99" s="64"/>
      <c r="U99" s="63"/>
      <c r="V99" s="23"/>
      <c r="W99" s="64"/>
      <c r="X99" s="64"/>
      <c r="Y99" s="64"/>
      <c r="Z99" s="63"/>
      <c r="AA99" s="23"/>
      <c r="AB99" s="64"/>
      <c r="AC99" s="64"/>
      <c r="AD99" s="64"/>
      <c r="AE99" s="63"/>
      <c r="AF99" s="23"/>
      <c r="AG99" s="64"/>
      <c r="AH99" s="64"/>
      <c r="AI99" s="64"/>
      <c r="AJ99" s="63"/>
      <c r="AK99" s="23"/>
      <c r="AL99" s="64"/>
      <c r="AM99" s="172"/>
      <c r="AN99" s="172"/>
      <c r="AO99" s="172"/>
      <c r="AP99" s="173"/>
      <c r="AQ99" s="174"/>
      <c r="AR99" s="174"/>
      <c r="AS99" s="174"/>
      <c r="AT99" s="174"/>
      <c r="AU99" s="175"/>
      <c r="AV99" s="174"/>
      <c r="AW99" s="174"/>
      <c r="AX99" s="174"/>
      <c r="AY99" s="174"/>
      <c r="AZ99" s="175"/>
      <c r="BA99" s="174"/>
      <c r="BB99" s="174"/>
      <c r="BC99" s="174"/>
      <c r="BD99" s="174"/>
      <c r="BE99" s="175"/>
      <c r="BF99" s="174"/>
      <c r="BG99" s="174"/>
      <c r="BH99" s="174"/>
      <c r="BI99" s="174"/>
      <c r="BJ99" s="175"/>
      <c r="BK99" s="174"/>
      <c r="BL99" s="174"/>
      <c r="BM99" s="174"/>
      <c r="BN99" s="174"/>
      <c r="BO99" s="175"/>
      <c r="BP99" s="174"/>
      <c r="BQ99" s="174"/>
      <c r="BR99" s="174"/>
      <c r="BS99" s="174"/>
      <c r="BT99" s="175"/>
      <c r="BU99" s="174"/>
      <c r="BV99" s="174"/>
      <c r="BW99" s="174"/>
      <c r="BX99" s="174"/>
      <c r="BY99" s="175"/>
    </row>
    <row r="100" spans="1:77">
      <c r="A100" s="60" t="s">
        <v>204</v>
      </c>
      <c r="B100" s="88" t="s">
        <v>34</v>
      </c>
      <c r="C100" s="70" t="s">
        <v>37</v>
      </c>
      <c r="D100" s="70" t="s">
        <v>37</v>
      </c>
      <c r="E100" s="70" t="s">
        <v>37</v>
      </c>
      <c r="F100" s="70" t="s">
        <v>37</v>
      </c>
      <c r="G100" s="88" t="s">
        <v>34</v>
      </c>
      <c r="H100" s="70" t="s">
        <v>37</v>
      </c>
      <c r="I100" s="70" t="s">
        <v>37</v>
      </c>
      <c r="J100" s="70" t="s">
        <v>37</v>
      </c>
      <c r="K100" s="70" t="s">
        <v>37</v>
      </c>
      <c r="L100" s="88" t="s">
        <v>34</v>
      </c>
      <c r="M100" s="70" t="s">
        <v>37</v>
      </c>
      <c r="N100" s="70" t="s">
        <v>37</v>
      </c>
      <c r="O100" s="70" t="s">
        <v>37</v>
      </c>
      <c r="P100" s="70" t="s">
        <v>37</v>
      </c>
      <c r="Q100" s="88" t="s">
        <v>34</v>
      </c>
      <c r="R100" s="70" t="s">
        <v>37</v>
      </c>
      <c r="S100" s="70" t="s">
        <v>37</v>
      </c>
      <c r="T100" s="70" t="s">
        <v>37</v>
      </c>
      <c r="U100" s="70" t="s">
        <v>37</v>
      </c>
      <c r="V100" s="88" t="s">
        <v>34</v>
      </c>
      <c r="W100" s="70" t="s">
        <v>37</v>
      </c>
      <c r="X100" s="70" t="s">
        <v>37</v>
      </c>
      <c r="Y100" s="70" t="s">
        <v>37</v>
      </c>
      <c r="Z100" s="70" t="s">
        <v>37</v>
      </c>
      <c r="AA100" s="88" t="s">
        <v>34</v>
      </c>
      <c r="AB100" s="70" t="s">
        <v>37</v>
      </c>
      <c r="AC100" s="70" t="s">
        <v>37</v>
      </c>
      <c r="AD100" s="70" t="s">
        <v>37</v>
      </c>
      <c r="AE100" s="70" t="s">
        <v>37</v>
      </c>
      <c r="AF100" s="88" t="s">
        <v>34</v>
      </c>
      <c r="AG100" s="70" t="s">
        <v>37</v>
      </c>
      <c r="AH100" s="70" t="s">
        <v>37</v>
      </c>
      <c r="AI100" s="70" t="s">
        <v>37</v>
      </c>
      <c r="AJ100" s="61">
        <v>1750</v>
      </c>
      <c r="AK100" s="81">
        <f>AK95-AK105</f>
        <v>1750</v>
      </c>
      <c r="AL100" s="70" t="s">
        <v>37</v>
      </c>
      <c r="AM100" s="70" t="s">
        <v>37</v>
      </c>
      <c r="AN100" s="70" t="s">
        <v>37</v>
      </c>
      <c r="AO100" s="61">
        <f>AO95-AO105</f>
        <v>1726</v>
      </c>
      <c r="AP100" s="81">
        <f>AP95-AP105</f>
        <v>1726</v>
      </c>
      <c r="AQ100" s="70" t="s">
        <v>37</v>
      </c>
      <c r="AR100" s="70" t="s">
        <v>37</v>
      </c>
      <c r="AS100" s="70" t="s">
        <v>37</v>
      </c>
      <c r="AT100" s="61">
        <v>1669</v>
      </c>
      <c r="AU100" s="81">
        <f>AU95-AU105</f>
        <v>1669</v>
      </c>
      <c r="AV100" s="61">
        <v>1659</v>
      </c>
      <c r="AW100" s="61">
        <v>1663</v>
      </c>
      <c r="AX100" s="61">
        <v>1697</v>
      </c>
      <c r="AY100" s="61">
        <v>1729</v>
      </c>
      <c r="AZ100" s="81">
        <v>1729</v>
      </c>
      <c r="BA100" s="61">
        <v>1760</v>
      </c>
      <c r="BB100" s="61">
        <v>1800</v>
      </c>
      <c r="BC100" s="61">
        <v>1817</v>
      </c>
      <c r="BD100" s="61">
        <f>BE100</f>
        <v>1824</v>
      </c>
      <c r="BE100" s="81">
        <v>1824</v>
      </c>
      <c r="BF100" s="61">
        <v>1834</v>
      </c>
      <c r="BG100" s="61">
        <v>1857</v>
      </c>
      <c r="BH100" s="61">
        <v>1886</v>
      </c>
      <c r="BI100" s="61">
        <v>1902</v>
      </c>
      <c r="BJ100" s="81">
        <v>1902</v>
      </c>
      <c r="BK100" s="61">
        <v>1928</v>
      </c>
      <c r="BL100" s="61">
        <v>1948</v>
      </c>
      <c r="BM100" s="61">
        <v>1976</v>
      </c>
      <c r="BN100" s="61">
        <f>BO100</f>
        <v>2004</v>
      </c>
      <c r="BO100" s="81">
        <v>2004</v>
      </c>
      <c r="BP100" s="61">
        <v>2030</v>
      </c>
      <c r="BQ100" s="61">
        <v>2050</v>
      </c>
      <c r="BR100" s="61">
        <v>2074</v>
      </c>
      <c r="BS100" s="61">
        <f>BT100</f>
        <v>2096</v>
      </c>
      <c r="BT100" s="81">
        <v>2096</v>
      </c>
      <c r="BU100" s="61">
        <v>2093</v>
      </c>
      <c r="BV100" s="61">
        <v>2122</v>
      </c>
      <c r="BW100" s="61">
        <v>2137</v>
      </c>
      <c r="BX100" s="61">
        <f>BY100</f>
        <v>2149</v>
      </c>
      <c r="BY100" s="81">
        <v>2149</v>
      </c>
    </row>
    <row r="101" spans="1:77">
      <c r="A101" s="62" t="s">
        <v>7</v>
      </c>
      <c r="B101" s="23"/>
      <c r="C101" s="64"/>
      <c r="D101" s="64"/>
      <c r="E101" s="64"/>
      <c r="F101" s="64"/>
      <c r="G101" s="23"/>
      <c r="H101" s="64"/>
      <c r="I101" s="64"/>
      <c r="J101" s="64"/>
      <c r="K101" s="63"/>
      <c r="L101" s="23"/>
      <c r="M101" s="64"/>
      <c r="N101" s="64"/>
      <c r="O101" s="64"/>
      <c r="P101" s="63"/>
      <c r="Q101" s="23"/>
      <c r="R101" s="64"/>
      <c r="S101" s="64"/>
      <c r="T101" s="64"/>
      <c r="U101" s="63"/>
      <c r="V101" s="23"/>
      <c r="W101" s="64"/>
      <c r="X101" s="64"/>
      <c r="Y101" s="64"/>
      <c r="Z101" s="63"/>
      <c r="AA101" s="23"/>
      <c r="AB101" s="64"/>
      <c r="AC101" s="64"/>
      <c r="AD101" s="64"/>
      <c r="AE101" s="63"/>
      <c r="AF101" s="23"/>
      <c r="AG101" s="64"/>
      <c r="AH101" s="64"/>
      <c r="AI101" s="64"/>
      <c r="AJ101" s="63"/>
      <c r="AK101" s="23"/>
      <c r="AL101" s="63"/>
      <c r="AM101" s="63"/>
      <c r="AN101" s="63"/>
      <c r="AO101" s="63"/>
      <c r="AP101" s="23"/>
      <c r="AQ101" s="64"/>
      <c r="AR101" s="64"/>
      <c r="AS101" s="64"/>
      <c r="AT101" s="63"/>
      <c r="AU101" s="23"/>
      <c r="AV101" s="63">
        <f>AV100/AT100-1</f>
        <v>-5.9916117435589999E-3</v>
      </c>
      <c r="AW101" s="63">
        <f>AW100/AV100-1</f>
        <v>2.4110910186858625E-3</v>
      </c>
      <c r="AX101" s="63">
        <f>AX100/AW100-1</f>
        <v>2.0444978953698234E-2</v>
      </c>
      <c r="AY101" s="63">
        <f>AY100/AX100-1</f>
        <v>1.8856806128461967E-2</v>
      </c>
      <c r="AZ101" s="23"/>
      <c r="BA101" s="63">
        <f>BA100/AY100-1</f>
        <v>1.7929438982070556E-2</v>
      </c>
      <c r="BB101" s="63">
        <f>BB100/BA100-1</f>
        <v>2.2727272727272707E-2</v>
      </c>
      <c r="BC101" s="63">
        <f>BC100/BB100-1</f>
        <v>9.4444444444443665E-3</v>
      </c>
      <c r="BD101" s="63">
        <f>BD100/BC100-1</f>
        <v>3.8525041276828986E-3</v>
      </c>
      <c r="BE101" s="23"/>
      <c r="BF101" s="63">
        <f>BF100/BD100-1</f>
        <v>5.482456140350811E-3</v>
      </c>
      <c r="BG101" s="63">
        <f>BG100/BF100-1</f>
        <v>1.2540894220283594E-2</v>
      </c>
      <c r="BH101" s="63">
        <f>BH100/BG100-1</f>
        <v>1.5616585891222501E-2</v>
      </c>
      <c r="BI101" s="63">
        <f>BI100/BH100-1</f>
        <v>8.4835630965005571E-3</v>
      </c>
      <c r="BJ101" s="23"/>
      <c r="BK101" s="63">
        <f>BK100/BI100-1</f>
        <v>1.3669821240799074E-2</v>
      </c>
      <c r="BL101" s="63">
        <f>BL100/BK100-1</f>
        <v>1.0373443983402453E-2</v>
      </c>
      <c r="BM101" s="63">
        <f>BM100/BL100-1</f>
        <v>1.4373716632443578E-2</v>
      </c>
      <c r="BN101" s="63">
        <f>BN100/BM100-1</f>
        <v>1.4170040485830038E-2</v>
      </c>
      <c r="BO101" s="23"/>
      <c r="BP101" s="63">
        <f>BP100/BN100-1</f>
        <v>1.2974051896207595E-2</v>
      </c>
      <c r="BQ101" s="63">
        <f>BQ100/BP100-1</f>
        <v>9.8522167487684609E-3</v>
      </c>
      <c r="BR101" s="63">
        <f>BR100/BQ100-1</f>
        <v>1.1707317073170742E-2</v>
      </c>
      <c r="BS101" s="63">
        <f>BS100/BR100-1</f>
        <v>1.060752169720347E-2</v>
      </c>
      <c r="BT101" s="23"/>
      <c r="BU101" s="63">
        <f>BU100/BS100-1</f>
        <v>-1.4312977099236734E-3</v>
      </c>
      <c r="BV101" s="63">
        <f>BV100/BU100-1</f>
        <v>1.3855709507883507E-2</v>
      </c>
      <c r="BW101" s="63">
        <f>BW100/BV100-1</f>
        <v>7.0688030160226401E-3</v>
      </c>
      <c r="BX101" s="63">
        <f>BX100/BW100-1</f>
        <v>5.6153486195600344E-3</v>
      </c>
      <c r="BY101" s="23"/>
    </row>
    <row r="102" spans="1:77">
      <c r="A102" s="62" t="s">
        <v>8</v>
      </c>
      <c r="B102" s="23"/>
      <c r="C102" s="64"/>
      <c r="D102" s="64"/>
      <c r="E102" s="64"/>
      <c r="F102" s="64"/>
      <c r="G102" s="23"/>
      <c r="H102" s="64"/>
      <c r="I102" s="64"/>
      <c r="J102" s="64"/>
      <c r="K102" s="63"/>
      <c r="L102" s="23"/>
      <c r="M102" s="64"/>
      <c r="N102" s="64"/>
      <c r="O102" s="64"/>
      <c r="P102" s="63"/>
      <c r="Q102" s="23"/>
      <c r="R102" s="64"/>
      <c r="S102" s="64"/>
      <c r="T102" s="64"/>
      <c r="U102" s="63"/>
      <c r="V102" s="23"/>
      <c r="W102" s="64"/>
      <c r="X102" s="64"/>
      <c r="Y102" s="64"/>
      <c r="Z102" s="63"/>
      <c r="AA102" s="23"/>
      <c r="AB102" s="64"/>
      <c r="AC102" s="64"/>
      <c r="AD102" s="64"/>
      <c r="AE102" s="63"/>
      <c r="AF102" s="23"/>
      <c r="AG102" s="64"/>
      <c r="AH102" s="64"/>
      <c r="AI102" s="64"/>
      <c r="AJ102" s="63"/>
      <c r="AK102" s="23"/>
      <c r="AL102" s="64"/>
      <c r="AM102" s="64"/>
      <c r="AN102" s="64"/>
      <c r="AO102" s="63">
        <f>AO100/AJ100-1</f>
        <v>-1.3714285714285679E-2</v>
      </c>
      <c r="AP102" s="23">
        <f>AP100/AK100-1</f>
        <v>-1.3714285714285679E-2</v>
      </c>
      <c r="AQ102" s="64"/>
      <c r="AR102" s="64"/>
      <c r="AS102" s="64"/>
      <c r="AT102" s="63">
        <f>AT100/AO100-1</f>
        <v>-3.3024333719582799E-2</v>
      </c>
      <c r="AU102" s="23">
        <f>AU100/AP100-1</f>
        <v>-3.3024333719582799E-2</v>
      </c>
      <c r="AV102" s="64"/>
      <c r="AW102" s="64"/>
      <c r="AX102" s="64"/>
      <c r="AY102" s="63">
        <f t="shared" ref="AY102:BY102" si="76">AY100/AT100-1</f>
        <v>3.5949670461354E-2</v>
      </c>
      <c r="AZ102" s="23">
        <f t="shared" si="76"/>
        <v>3.5949670461354E-2</v>
      </c>
      <c r="BA102" s="64">
        <f t="shared" si="76"/>
        <v>6.088004822182036E-2</v>
      </c>
      <c r="BB102" s="64">
        <f t="shared" si="76"/>
        <v>8.2381238725195427E-2</v>
      </c>
      <c r="BC102" s="64">
        <f t="shared" si="76"/>
        <v>7.0713022981732543E-2</v>
      </c>
      <c r="BD102" s="63">
        <f t="shared" si="76"/>
        <v>5.4945054945054972E-2</v>
      </c>
      <c r="BE102" s="23">
        <f t="shared" si="76"/>
        <v>5.4945054945054972E-2</v>
      </c>
      <c r="BF102" s="64">
        <f t="shared" si="76"/>
        <v>4.2045454545454497E-2</v>
      </c>
      <c r="BG102" s="64">
        <f t="shared" si="76"/>
        <v>3.1666666666666732E-2</v>
      </c>
      <c r="BH102" s="64">
        <f t="shared" si="76"/>
        <v>3.7974683544303778E-2</v>
      </c>
      <c r="BI102" s="63">
        <f t="shared" si="76"/>
        <v>4.2763157894736947E-2</v>
      </c>
      <c r="BJ102" s="23">
        <f t="shared" si="76"/>
        <v>4.2763157894736947E-2</v>
      </c>
      <c r="BK102" s="64">
        <f t="shared" si="76"/>
        <v>5.1254089422028359E-2</v>
      </c>
      <c r="BL102" s="64">
        <f t="shared" si="76"/>
        <v>4.9003769520732376E-2</v>
      </c>
      <c r="BM102" s="64">
        <f t="shared" si="76"/>
        <v>4.7720042417815467E-2</v>
      </c>
      <c r="BN102" s="63">
        <f t="shared" si="76"/>
        <v>5.3627760252366041E-2</v>
      </c>
      <c r="BO102" s="23">
        <f t="shared" si="76"/>
        <v>5.3627760252366041E-2</v>
      </c>
      <c r="BP102" s="64">
        <f t="shared" si="76"/>
        <v>5.2904564315352731E-2</v>
      </c>
      <c r="BQ102" s="64">
        <f t="shared" si="76"/>
        <v>5.2361396303901353E-2</v>
      </c>
      <c r="BR102" s="64">
        <f t="shared" si="76"/>
        <v>4.9595141700404799E-2</v>
      </c>
      <c r="BS102" s="63">
        <f t="shared" si="76"/>
        <v>4.5908183632734634E-2</v>
      </c>
      <c r="BT102" s="23">
        <f t="shared" si="76"/>
        <v>4.5908183632734634E-2</v>
      </c>
      <c r="BU102" s="64">
        <f t="shared" si="76"/>
        <v>3.1034482758620641E-2</v>
      </c>
      <c r="BV102" s="64">
        <f t="shared" si="76"/>
        <v>3.5121951219512226E-2</v>
      </c>
      <c r="BW102" s="64">
        <f t="shared" si="76"/>
        <v>3.0376084860173513E-2</v>
      </c>
      <c r="BX102" s="63">
        <f t="shared" si="76"/>
        <v>2.5286259541984712E-2</v>
      </c>
      <c r="BY102" s="23">
        <f t="shared" si="76"/>
        <v>2.5286259541984712E-2</v>
      </c>
    </row>
    <row r="103" spans="1:77">
      <c r="A103" s="62" t="s">
        <v>150</v>
      </c>
      <c r="B103" s="23"/>
      <c r="C103" s="64"/>
      <c r="D103" s="64"/>
      <c r="E103" s="64"/>
      <c r="F103" s="64"/>
      <c r="G103" s="23"/>
      <c r="H103" s="64"/>
      <c r="I103" s="64"/>
      <c r="J103" s="64"/>
      <c r="K103" s="63"/>
      <c r="L103" s="23"/>
      <c r="M103" s="64"/>
      <c r="N103" s="64"/>
      <c r="O103" s="64"/>
      <c r="P103" s="63"/>
      <c r="Q103" s="23"/>
      <c r="R103" s="64"/>
      <c r="S103" s="64"/>
      <c r="T103" s="64"/>
      <c r="U103" s="63"/>
      <c r="V103" s="265"/>
      <c r="W103" s="259"/>
      <c r="X103" s="259"/>
      <c r="Y103" s="259"/>
      <c r="Z103" s="260"/>
      <c r="AA103" s="265"/>
      <c r="AB103" s="259"/>
      <c r="AC103" s="259"/>
      <c r="AD103" s="259"/>
      <c r="AE103" s="260"/>
      <c r="AF103" s="265"/>
      <c r="AG103" s="259"/>
      <c r="AH103" s="259"/>
      <c r="AI103" s="259"/>
      <c r="AJ103" s="260"/>
      <c r="AK103" s="258"/>
      <c r="AL103" s="259"/>
      <c r="AM103" s="261"/>
      <c r="AN103" s="261"/>
      <c r="AO103" s="261"/>
      <c r="AP103" s="258">
        <f>AP100-AK100</f>
        <v>-24</v>
      </c>
      <c r="AQ103" s="262"/>
      <c r="AR103" s="262"/>
      <c r="AS103" s="262"/>
      <c r="AT103" s="262"/>
      <c r="AU103" s="258">
        <f>AU100-AP100</f>
        <v>-57</v>
      </c>
      <c r="AV103" s="262">
        <f>AV100-AT100</f>
        <v>-10</v>
      </c>
      <c r="AW103" s="262">
        <f>AW100-AV100</f>
        <v>4</v>
      </c>
      <c r="AX103" s="262">
        <f>AX100-AW100</f>
        <v>34</v>
      </c>
      <c r="AY103" s="262">
        <f>AY100-AX100</f>
        <v>32</v>
      </c>
      <c r="AZ103" s="258">
        <f>AZ100-AU100</f>
        <v>60</v>
      </c>
      <c r="BA103" s="262">
        <f>BA100-AY100</f>
        <v>31</v>
      </c>
      <c r="BB103" s="262">
        <f>BB100-BA100</f>
        <v>40</v>
      </c>
      <c r="BC103" s="262">
        <f>BC100-BB100</f>
        <v>17</v>
      </c>
      <c r="BD103" s="262">
        <f>BD100-BC100</f>
        <v>7</v>
      </c>
      <c r="BE103" s="258">
        <f>BE100-AZ100</f>
        <v>95</v>
      </c>
      <c r="BF103" s="262">
        <f>BF100-BD100</f>
        <v>10</v>
      </c>
      <c r="BG103" s="262">
        <f>BG100-BF100</f>
        <v>23</v>
      </c>
      <c r="BH103" s="262">
        <f>BH100-BG100</f>
        <v>29</v>
      </c>
      <c r="BI103" s="262">
        <f>BI100-BH100</f>
        <v>16</v>
      </c>
      <c r="BJ103" s="258">
        <f>BJ100-BE100</f>
        <v>78</v>
      </c>
      <c r="BK103" s="262">
        <f>BK100-BI100</f>
        <v>26</v>
      </c>
      <c r="BL103" s="262">
        <f>BL100-BK100</f>
        <v>20</v>
      </c>
      <c r="BM103" s="262">
        <f>BM100-BL100</f>
        <v>28</v>
      </c>
      <c r="BN103" s="262">
        <f>BN100-BM100</f>
        <v>28</v>
      </c>
      <c r="BO103" s="258">
        <f>BO100-BJ100</f>
        <v>102</v>
      </c>
      <c r="BP103" s="262">
        <f>BP100-BN100</f>
        <v>26</v>
      </c>
      <c r="BQ103" s="262">
        <f>BQ100-BP100</f>
        <v>20</v>
      </c>
      <c r="BR103" s="262">
        <f>BR100-BQ100</f>
        <v>24</v>
      </c>
      <c r="BS103" s="262">
        <f>BS100-BR100</f>
        <v>22</v>
      </c>
      <c r="BT103" s="258">
        <f>BT100-BO100</f>
        <v>92</v>
      </c>
      <c r="BU103" s="262">
        <f>BU100-BS100</f>
        <v>-3</v>
      </c>
      <c r="BV103" s="262">
        <f>BV100-BU100</f>
        <v>29</v>
      </c>
      <c r="BW103" s="262">
        <f>BW100-BV100</f>
        <v>15</v>
      </c>
      <c r="BX103" s="262">
        <f>BX100-BW100</f>
        <v>12</v>
      </c>
      <c r="BY103" s="258">
        <f>BY100-BT100</f>
        <v>53</v>
      </c>
    </row>
    <row r="104" spans="1:77" ht="8.4" customHeight="1">
      <c r="A104" s="62"/>
      <c r="B104" s="23"/>
      <c r="C104" s="64"/>
      <c r="D104" s="64"/>
      <c r="E104" s="64"/>
      <c r="F104" s="64"/>
      <c r="G104" s="23"/>
      <c r="H104" s="64"/>
      <c r="I104" s="64"/>
      <c r="J104" s="64"/>
      <c r="K104" s="63"/>
      <c r="L104" s="23"/>
      <c r="M104" s="64"/>
      <c r="N104" s="64"/>
      <c r="O104" s="64"/>
      <c r="P104" s="63"/>
      <c r="Q104" s="23"/>
      <c r="R104" s="64"/>
      <c r="S104" s="64"/>
      <c r="T104" s="64"/>
      <c r="U104" s="63"/>
      <c r="V104" s="23"/>
      <c r="W104" s="64"/>
      <c r="X104" s="64"/>
      <c r="Y104" s="64"/>
      <c r="Z104" s="63"/>
      <c r="AA104" s="23"/>
      <c r="AB104" s="64"/>
      <c r="AC104" s="64"/>
      <c r="AD104" s="64"/>
      <c r="AE104" s="63"/>
      <c r="AF104" s="23"/>
      <c r="AG104" s="64"/>
      <c r="AH104" s="64"/>
      <c r="AI104" s="64"/>
      <c r="AJ104" s="63"/>
      <c r="AK104" s="23"/>
      <c r="AL104" s="64"/>
      <c r="AM104" s="172"/>
      <c r="AN104" s="172"/>
      <c r="AO104" s="172"/>
      <c r="AP104" s="23"/>
      <c r="AQ104" s="174"/>
      <c r="AR104" s="174"/>
      <c r="AS104" s="174"/>
      <c r="AT104" s="174"/>
      <c r="AU104" s="175"/>
      <c r="AV104" s="174"/>
      <c r="AW104" s="174"/>
      <c r="AX104" s="174"/>
      <c r="AY104" s="174"/>
      <c r="AZ104" s="23"/>
      <c r="BA104" s="174"/>
      <c r="BB104" s="174"/>
      <c r="BC104" s="174"/>
      <c r="BD104" s="174"/>
      <c r="BE104" s="23"/>
      <c r="BF104" s="174"/>
      <c r="BG104" s="174"/>
      <c r="BH104" s="174"/>
      <c r="BI104" s="174"/>
      <c r="BJ104" s="23"/>
      <c r="BK104" s="174"/>
      <c r="BL104" s="174"/>
      <c r="BM104" s="174"/>
      <c r="BN104" s="174"/>
      <c r="BO104" s="23"/>
      <c r="BP104" s="174"/>
      <c r="BQ104" s="174"/>
      <c r="BR104" s="174"/>
      <c r="BS104" s="174"/>
      <c r="BT104" s="23"/>
      <c r="BU104" s="174"/>
      <c r="BV104" s="174"/>
      <c r="BW104" s="174"/>
      <c r="BX104" s="174"/>
      <c r="BY104" s="23"/>
    </row>
    <row r="105" spans="1:77">
      <c r="A105" s="60" t="s">
        <v>205</v>
      </c>
      <c r="B105" s="88" t="s">
        <v>34</v>
      </c>
      <c r="C105" s="70" t="s">
        <v>37</v>
      </c>
      <c r="D105" s="70" t="s">
        <v>37</v>
      </c>
      <c r="E105" s="70" t="s">
        <v>37</v>
      </c>
      <c r="F105" s="70" t="s">
        <v>37</v>
      </c>
      <c r="G105" s="88" t="s">
        <v>34</v>
      </c>
      <c r="H105" s="70" t="s">
        <v>37</v>
      </c>
      <c r="I105" s="70" t="s">
        <v>37</v>
      </c>
      <c r="J105" s="70" t="s">
        <v>37</v>
      </c>
      <c r="K105" s="70" t="s">
        <v>37</v>
      </c>
      <c r="L105" s="88" t="s">
        <v>34</v>
      </c>
      <c r="M105" s="70" t="s">
        <v>37</v>
      </c>
      <c r="N105" s="70" t="s">
        <v>37</v>
      </c>
      <c r="O105" s="70" t="s">
        <v>37</v>
      </c>
      <c r="P105" s="70" t="s">
        <v>37</v>
      </c>
      <c r="Q105" s="88" t="s">
        <v>34</v>
      </c>
      <c r="R105" s="70" t="s">
        <v>37</v>
      </c>
      <c r="S105" s="70" t="s">
        <v>37</v>
      </c>
      <c r="T105" s="70" t="s">
        <v>37</v>
      </c>
      <c r="U105" s="70" t="s">
        <v>37</v>
      </c>
      <c r="V105" s="88" t="s">
        <v>34</v>
      </c>
      <c r="W105" s="70" t="s">
        <v>37</v>
      </c>
      <c r="X105" s="70" t="s">
        <v>37</v>
      </c>
      <c r="Y105" s="70" t="s">
        <v>37</v>
      </c>
      <c r="Z105" s="70" t="s">
        <v>37</v>
      </c>
      <c r="AA105" s="88" t="s">
        <v>34</v>
      </c>
      <c r="AB105" s="70" t="s">
        <v>37</v>
      </c>
      <c r="AC105" s="70" t="s">
        <v>37</v>
      </c>
      <c r="AD105" s="70" t="s">
        <v>37</v>
      </c>
      <c r="AE105" s="70" t="s">
        <v>37</v>
      </c>
      <c r="AF105" s="88" t="s">
        <v>34</v>
      </c>
      <c r="AG105" s="70" t="s">
        <v>37</v>
      </c>
      <c r="AH105" s="70" t="s">
        <v>37</v>
      </c>
      <c r="AI105" s="70" t="s">
        <v>37</v>
      </c>
      <c r="AJ105" s="61">
        <v>836</v>
      </c>
      <c r="AK105" s="81">
        <v>836</v>
      </c>
      <c r="AL105" s="70" t="s">
        <v>37</v>
      </c>
      <c r="AM105" s="70" t="s">
        <v>37</v>
      </c>
      <c r="AN105" s="70" t="s">
        <v>37</v>
      </c>
      <c r="AO105" s="61">
        <v>925</v>
      </c>
      <c r="AP105" s="81">
        <v>925</v>
      </c>
      <c r="AQ105" s="70" t="s">
        <v>37</v>
      </c>
      <c r="AR105" s="70" t="s">
        <v>37</v>
      </c>
      <c r="AS105" s="70" t="s">
        <v>37</v>
      </c>
      <c r="AT105" s="61">
        <v>733</v>
      </c>
      <c r="AU105" s="81">
        <v>733</v>
      </c>
      <c r="AV105" s="61">
        <v>771</v>
      </c>
      <c r="AW105" s="61">
        <v>747</v>
      </c>
      <c r="AX105" s="61">
        <v>778</v>
      </c>
      <c r="AY105" s="61">
        <v>796</v>
      </c>
      <c r="AZ105" s="81">
        <v>796</v>
      </c>
      <c r="BA105" s="61">
        <v>786</v>
      </c>
      <c r="BB105" s="61">
        <v>801</v>
      </c>
      <c r="BC105" s="61">
        <v>368</v>
      </c>
      <c r="BD105" s="61">
        <f>BE105</f>
        <v>374</v>
      </c>
      <c r="BE105" s="81">
        <v>374</v>
      </c>
      <c r="BF105" s="61">
        <v>382</v>
      </c>
      <c r="BG105" s="61">
        <v>397</v>
      </c>
      <c r="BH105" s="61">
        <v>415</v>
      </c>
      <c r="BI105" s="61">
        <f>BJ105</f>
        <v>425</v>
      </c>
      <c r="BJ105" s="81">
        <v>425</v>
      </c>
      <c r="BK105" s="61">
        <f>BJ105+3</f>
        <v>428</v>
      </c>
      <c r="BL105" s="61">
        <v>417</v>
      </c>
      <c r="BM105" s="61">
        <v>420</v>
      </c>
      <c r="BN105" s="61">
        <f>BO105</f>
        <v>438</v>
      </c>
      <c r="BO105" s="81">
        <v>438</v>
      </c>
      <c r="BP105" s="61">
        <v>462</v>
      </c>
      <c r="BQ105" s="61">
        <v>471</v>
      </c>
      <c r="BR105" s="61">
        <v>473</v>
      </c>
      <c r="BS105" s="61">
        <f>BT105</f>
        <v>480</v>
      </c>
      <c r="BT105" s="81">
        <v>480</v>
      </c>
      <c r="BU105" s="61">
        <v>490</v>
      </c>
      <c r="BV105" s="61">
        <v>514</v>
      </c>
      <c r="BW105" s="61">
        <v>538</v>
      </c>
      <c r="BX105" s="61">
        <f>BY105</f>
        <v>431</v>
      </c>
      <c r="BY105" s="81">
        <v>431</v>
      </c>
    </row>
    <row r="106" spans="1:77">
      <c r="A106" s="62" t="s">
        <v>7</v>
      </c>
      <c r="B106" s="23"/>
      <c r="C106" s="64"/>
      <c r="D106" s="64"/>
      <c r="E106" s="64"/>
      <c r="F106" s="64"/>
      <c r="G106" s="23"/>
      <c r="H106" s="64"/>
      <c r="I106" s="64"/>
      <c r="J106" s="64"/>
      <c r="K106" s="63"/>
      <c r="L106" s="23"/>
      <c r="M106" s="64"/>
      <c r="N106" s="64"/>
      <c r="O106" s="64"/>
      <c r="P106" s="63"/>
      <c r="Q106" s="23"/>
      <c r="R106" s="64"/>
      <c r="S106" s="64"/>
      <c r="T106" s="64"/>
      <c r="U106" s="63"/>
      <c r="V106" s="23"/>
      <c r="W106" s="64"/>
      <c r="X106" s="64"/>
      <c r="Y106" s="64"/>
      <c r="Z106" s="63"/>
      <c r="AA106" s="23"/>
      <c r="AB106" s="64"/>
      <c r="AC106" s="64"/>
      <c r="AD106" s="64"/>
      <c r="AE106" s="63"/>
      <c r="AF106" s="23"/>
      <c r="AG106" s="64"/>
      <c r="AH106" s="64"/>
      <c r="AI106" s="64"/>
      <c r="AJ106" s="63"/>
      <c r="AK106" s="23"/>
      <c r="AL106" s="64"/>
      <c r="AM106" s="64"/>
      <c r="AN106" s="64"/>
      <c r="AO106" s="63"/>
      <c r="AP106" s="23"/>
      <c r="AQ106" s="63"/>
      <c r="AR106" s="63"/>
      <c r="AS106" s="63"/>
      <c r="AT106" s="63"/>
      <c r="AU106" s="23"/>
      <c r="AV106" s="63">
        <f>AV105/AT105-1</f>
        <v>5.184174624829474E-2</v>
      </c>
      <c r="AW106" s="63">
        <f>AW105/AV105-1</f>
        <v>-3.1128404669260701E-2</v>
      </c>
      <c r="AX106" s="63">
        <f>AX105/AW105-1</f>
        <v>4.1499330655957234E-2</v>
      </c>
      <c r="AY106" s="63">
        <f>AY105/AX105-1</f>
        <v>2.3136246786632286E-2</v>
      </c>
      <c r="AZ106" s="23"/>
      <c r="BA106" s="63">
        <f>BA105/AY105-1</f>
        <v>-1.2562814070351758E-2</v>
      </c>
      <c r="BB106" s="63">
        <f>BB105/BA105-1</f>
        <v>1.9083969465648831E-2</v>
      </c>
      <c r="BC106" s="64">
        <f>BC105/BB105-1</f>
        <v>-0.54057428214731584</v>
      </c>
      <c r="BD106" s="63">
        <f>BD105/BC105-1</f>
        <v>1.6304347826086918E-2</v>
      </c>
      <c r="BE106" s="23"/>
      <c r="BF106" s="63">
        <f>BF105/BD105-1</f>
        <v>2.1390374331550888E-2</v>
      </c>
      <c r="BG106" s="63">
        <f>BG105/BF105-1</f>
        <v>3.9267015706806241E-2</v>
      </c>
      <c r="BH106" s="63">
        <f>BH105/BG105-1</f>
        <v>4.534005037783384E-2</v>
      </c>
      <c r="BI106" s="63">
        <f>BI105/BH105-1</f>
        <v>2.4096385542168752E-2</v>
      </c>
      <c r="BJ106" s="23"/>
      <c r="BK106" s="63">
        <f>BK105/BI105-1</f>
        <v>7.058823529411784E-3</v>
      </c>
      <c r="BL106" s="63">
        <f>BL105/BK105-1</f>
        <v>-2.5700934579439227E-2</v>
      </c>
      <c r="BM106" s="63">
        <f>BM105/BL105-1</f>
        <v>7.194244604316502E-3</v>
      </c>
      <c r="BN106" s="63">
        <f>BN105/BM105-1</f>
        <v>4.2857142857142927E-2</v>
      </c>
      <c r="BO106" s="23"/>
      <c r="BP106" s="63">
        <f>BP105/BN105-1</f>
        <v>5.4794520547945202E-2</v>
      </c>
      <c r="BQ106" s="63">
        <f>BQ105/BP105-1</f>
        <v>1.9480519480519431E-2</v>
      </c>
      <c r="BR106" s="63">
        <f>BR105/BQ105-1</f>
        <v>4.2462845010615702E-3</v>
      </c>
      <c r="BS106" s="63">
        <f>BS105/BR105-1</f>
        <v>1.4799154334038001E-2</v>
      </c>
      <c r="BT106" s="23"/>
      <c r="BU106" s="63">
        <f>BU105/BS105-1</f>
        <v>2.0833333333333259E-2</v>
      </c>
      <c r="BV106" s="63">
        <f>BV105/BU105-1</f>
        <v>4.8979591836734615E-2</v>
      </c>
      <c r="BW106" s="63">
        <f>BW105/BV105-1</f>
        <v>4.6692607003891107E-2</v>
      </c>
      <c r="BX106" s="63">
        <f>BX105/BW105-1</f>
        <v>-0.1988847583643123</v>
      </c>
      <c r="BY106" s="23"/>
    </row>
    <row r="107" spans="1:77">
      <c r="A107" s="62" t="s">
        <v>8</v>
      </c>
      <c r="B107" s="23"/>
      <c r="C107" s="64"/>
      <c r="D107" s="64"/>
      <c r="E107" s="64"/>
      <c r="F107" s="64"/>
      <c r="G107" s="23"/>
      <c r="H107" s="64"/>
      <c r="I107" s="64"/>
      <c r="J107" s="64"/>
      <c r="K107" s="63"/>
      <c r="L107" s="23"/>
      <c r="M107" s="64"/>
      <c r="N107" s="64"/>
      <c r="O107" s="64"/>
      <c r="P107" s="63"/>
      <c r="Q107" s="27"/>
      <c r="R107" s="64"/>
      <c r="S107" s="64"/>
      <c r="T107" s="64"/>
      <c r="U107" s="63"/>
      <c r="V107" s="23"/>
      <c r="W107" s="64"/>
      <c r="X107" s="64"/>
      <c r="Y107" s="64"/>
      <c r="Z107" s="63"/>
      <c r="AA107" s="23"/>
      <c r="AB107" s="64"/>
      <c r="AC107" s="64"/>
      <c r="AD107" s="64"/>
      <c r="AE107" s="63"/>
      <c r="AF107" s="23"/>
      <c r="AG107" s="64"/>
      <c r="AH107" s="64"/>
      <c r="AI107" s="64"/>
      <c r="AJ107" s="63"/>
      <c r="AK107" s="23"/>
      <c r="AL107" s="64"/>
      <c r="AM107" s="64"/>
      <c r="AN107" s="64"/>
      <c r="AO107" s="63"/>
      <c r="AP107" s="23">
        <f>AP105/AK105-1</f>
        <v>0.10645933014354059</v>
      </c>
      <c r="AQ107" s="64"/>
      <c r="AR107" s="64"/>
      <c r="AS107" s="64"/>
      <c r="AT107" s="63">
        <f>AT105/AO105-1</f>
        <v>-0.20756756756756756</v>
      </c>
      <c r="AU107" s="23">
        <f>AU105/AP105-1</f>
        <v>-0.20756756756756756</v>
      </c>
      <c r="AV107" s="64"/>
      <c r="AW107" s="64"/>
      <c r="AX107" s="64"/>
      <c r="AY107" s="63">
        <f t="shared" ref="AY107:BW107" si="77">AY105/AT105-1</f>
        <v>8.5948158253751794E-2</v>
      </c>
      <c r="AZ107" s="23">
        <f t="shared" si="77"/>
        <v>8.5948158253751794E-2</v>
      </c>
      <c r="BA107" s="64">
        <f t="shared" si="77"/>
        <v>1.9455252918287869E-2</v>
      </c>
      <c r="BB107" s="64">
        <f t="shared" si="77"/>
        <v>7.2289156626506035E-2</v>
      </c>
      <c r="BC107" s="64">
        <f t="shared" si="77"/>
        <v>-0.52699228791773778</v>
      </c>
      <c r="BD107" s="63">
        <f t="shared" si="77"/>
        <v>-0.53015075376884424</v>
      </c>
      <c r="BE107" s="23">
        <f t="shared" si="77"/>
        <v>-0.53015075376884424</v>
      </c>
      <c r="BF107" s="64">
        <f t="shared" si="77"/>
        <v>-0.51399491094147587</v>
      </c>
      <c r="BG107" s="64">
        <f t="shared" si="77"/>
        <v>-0.50436953807740326</v>
      </c>
      <c r="BH107" s="64">
        <f t="shared" si="77"/>
        <v>0.12771739130434789</v>
      </c>
      <c r="BI107" s="63">
        <f t="shared" si="77"/>
        <v>0.13636363636363646</v>
      </c>
      <c r="BJ107" s="23">
        <f t="shared" si="77"/>
        <v>0.13636363636363646</v>
      </c>
      <c r="BK107" s="64">
        <f t="shared" si="77"/>
        <v>0.12041884816753923</v>
      </c>
      <c r="BL107" s="64">
        <f t="shared" si="77"/>
        <v>5.0377833753148638E-2</v>
      </c>
      <c r="BM107" s="64">
        <f t="shared" si="77"/>
        <v>1.2048192771084265E-2</v>
      </c>
      <c r="BN107" s="63">
        <f t="shared" si="77"/>
        <v>3.0588235294117583E-2</v>
      </c>
      <c r="BO107" s="23">
        <f t="shared" si="77"/>
        <v>3.0588235294117583E-2</v>
      </c>
      <c r="BP107" s="64">
        <f t="shared" si="77"/>
        <v>7.9439252336448662E-2</v>
      </c>
      <c r="BQ107" s="64">
        <f t="shared" si="77"/>
        <v>0.12949640287769792</v>
      </c>
      <c r="BR107" s="64">
        <f t="shared" si="77"/>
        <v>0.12619047619047619</v>
      </c>
      <c r="BS107" s="63">
        <f t="shared" si="77"/>
        <v>9.5890410958904049E-2</v>
      </c>
      <c r="BT107" s="23">
        <f t="shared" si="77"/>
        <v>9.5890410958904049E-2</v>
      </c>
      <c r="BU107" s="64">
        <f t="shared" si="77"/>
        <v>6.0606060606060552E-2</v>
      </c>
      <c r="BV107" s="64">
        <f t="shared" si="77"/>
        <v>9.1295116772823759E-2</v>
      </c>
      <c r="BW107" s="64">
        <f t="shared" si="77"/>
        <v>0.13742071881606766</v>
      </c>
      <c r="BX107" s="63">
        <f t="shared" ref="BX107" si="78">BX105/BS105-1</f>
        <v>-0.1020833333333333</v>
      </c>
      <c r="BY107" s="23">
        <f t="shared" ref="BY107" si="79">BY105/BT105-1</f>
        <v>-0.1020833333333333</v>
      </c>
    </row>
    <row r="108" spans="1:77">
      <c r="A108" s="62" t="s">
        <v>150</v>
      </c>
      <c r="B108" s="23"/>
      <c r="C108" s="64"/>
      <c r="D108" s="64"/>
      <c r="E108" s="64"/>
      <c r="F108" s="64"/>
      <c r="G108" s="23"/>
      <c r="H108" s="64"/>
      <c r="I108" s="64"/>
      <c r="J108" s="64"/>
      <c r="K108" s="63"/>
      <c r="L108" s="23"/>
      <c r="M108" s="64"/>
      <c r="N108" s="64"/>
      <c r="O108" s="64"/>
      <c r="P108" s="63"/>
      <c r="Q108" s="23"/>
      <c r="R108" s="64"/>
      <c r="S108" s="64"/>
      <c r="T108" s="64"/>
      <c r="U108" s="63"/>
      <c r="V108" s="23"/>
      <c r="W108" s="64"/>
      <c r="X108" s="64"/>
      <c r="Y108" s="64"/>
      <c r="Z108" s="63"/>
      <c r="AA108" s="23"/>
      <c r="AB108" s="64"/>
      <c r="AC108" s="64"/>
      <c r="AD108" s="64"/>
      <c r="AE108" s="63"/>
      <c r="AF108" s="23"/>
      <c r="AG108" s="64"/>
      <c r="AH108" s="64"/>
      <c r="AI108" s="64"/>
      <c r="AJ108" s="63"/>
      <c r="AK108" s="265"/>
      <c r="AL108" s="259"/>
      <c r="AM108" s="259"/>
      <c r="AN108" s="259"/>
      <c r="AO108" s="262"/>
      <c r="AP108" s="258">
        <f>AP105-AK105</f>
        <v>89</v>
      </c>
      <c r="AQ108" s="262"/>
      <c r="AR108" s="262"/>
      <c r="AS108" s="262"/>
      <c r="AT108" s="262"/>
      <c r="AU108" s="258">
        <f>AU105-AP105</f>
        <v>-192</v>
      </c>
      <c r="AV108" s="262">
        <f>AV105-AT105</f>
        <v>38</v>
      </c>
      <c r="AW108" s="262">
        <f>AW105-AV105</f>
        <v>-24</v>
      </c>
      <c r="AX108" s="262">
        <f>AX105-AW105</f>
        <v>31</v>
      </c>
      <c r="AY108" s="262">
        <f>AY105-AX105</f>
        <v>18</v>
      </c>
      <c r="AZ108" s="258">
        <f>AZ105-AU105</f>
        <v>63</v>
      </c>
      <c r="BA108" s="262">
        <f>BA105-AY105</f>
        <v>-10</v>
      </c>
      <c r="BB108" s="262">
        <f>BB105-BA105</f>
        <v>15</v>
      </c>
      <c r="BC108" s="262">
        <f>BC105-BB105</f>
        <v>-433</v>
      </c>
      <c r="BD108" s="262">
        <f>BD105-BC105</f>
        <v>6</v>
      </c>
      <c r="BE108" s="258">
        <f>BE105-AZ105</f>
        <v>-422</v>
      </c>
      <c r="BF108" s="262">
        <f>BF105-BD105</f>
        <v>8</v>
      </c>
      <c r="BG108" s="262">
        <f>BG105-BF105</f>
        <v>15</v>
      </c>
      <c r="BH108" s="262">
        <f>BH105-BG105</f>
        <v>18</v>
      </c>
      <c r="BI108" s="262">
        <f>BI105-BH105</f>
        <v>10</v>
      </c>
      <c r="BJ108" s="258">
        <f>BJ105-BE105</f>
        <v>51</v>
      </c>
      <c r="BK108" s="262">
        <f>BK105-BI105</f>
        <v>3</v>
      </c>
      <c r="BL108" s="262">
        <f>BL105-BK105</f>
        <v>-11</v>
      </c>
      <c r="BM108" s="262">
        <f>BM105-BL105</f>
        <v>3</v>
      </c>
      <c r="BN108" s="262">
        <f>BN105-BM105</f>
        <v>18</v>
      </c>
      <c r="BO108" s="258">
        <f>BO105-BJ105</f>
        <v>13</v>
      </c>
      <c r="BP108" s="262">
        <f>BP105-BN105</f>
        <v>24</v>
      </c>
      <c r="BQ108" s="262">
        <f>BQ105-BP105</f>
        <v>9</v>
      </c>
      <c r="BR108" s="262">
        <f>BR105-BQ105</f>
        <v>2</v>
      </c>
      <c r="BS108" s="262">
        <f>BS105-BR105</f>
        <v>7</v>
      </c>
      <c r="BT108" s="258">
        <f>BT105-BO105</f>
        <v>42</v>
      </c>
      <c r="BU108" s="262">
        <f>BU105-BS105</f>
        <v>10</v>
      </c>
      <c r="BV108" s="262">
        <f>BV105-BU105</f>
        <v>24</v>
      </c>
      <c r="BW108" s="262">
        <f>BW105-BV105</f>
        <v>24</v>
      </c>
      <c r="BX108" s="262">
        <f>BX105-BW105</f>
        <v>-107</v>
      </c>
      <c r="BY108" s="258">
        <f>BY105-BT105</f>
        <v>-49</v>
      </c>
    </row>
    <row r="109" spans="1:77" ht="6" customHeight="1">
      <c r="A109" s="62"/>
      <c r="B109" s="23"/>
      <c r="C109" s="64"/>
      <c r="D109" s="64"/>
      <c r="E109" s="64"/>
      <c r="F109" s="64"/>
      <c r="G109" s="23"/>
      <c r="H109" s="64"/>
      <c r="I109" s="64"/>
      <c r="J109" s="64"/>
      <c r="K109" s="63"/>
      <c r="L109" s="23"/>
      <c r="M109" s="64"/>
      <c r="N109" s="64"/>
      <c r="O109" s="64"/>
      <c r="P109" s="63"/>
      <c r="Q109" s="23"/>
      <c r="R109" s="64"/>
      <c r="S109" s="64"/>
      <c r="T109" s="64"/>
      <c r="U109" s="63"/>
      <c r="V109" s="23"/>
      <c r="W109" s="64"/>
      <c r="X109" s="64"/>
      <c r="Y109" s="64"/>
      <c r="Z109" s="63"/>
      <c r="AA109" s="23"/>
      <c r="AB109" s="64"/>
      <c r="AC109" s="64"/>
      <c r="AD109" s="64"/>
      <c r="AE109" s="63"/>
      <c r="AF109" s="23"/>
      <c r="AG109" s="64"/>
      <c r="AH109" s="64"/>
      <c r="AI109" s="64"/>
      <c r="AJ109" s="63"/>
      <c r="AK109" s="23"/>
      <c r="AL109" s="64"/>
      <c r="AM109" s="64"/>
      <c r="AN109" s="64"/>
      <c r="AO109" s="174"/>
      <c r="AP109" s="175"/>
      <c r="AQ109" s="174"/>
      <c r="AR109" s="174"/>
      <c r="AS109" s="174"/>
      <c r="AT109" s="174"/>
      <c r="AU109" s="175"/>
      <c r="AV109" s="174"/>
      <c r="AW109" s="174"/>
      <c r="AX109" s="174"/>
      <c r="AY109" s="174"/>
      <c r="AZ109" s="175"/>
      <c r="BA109" s="174"/>
      <c r="BB109" s="174"/>
      <c r="BC109" s="174"/>
      <c r="BD109" s="174"/>
      <c r="BE109" s="175"/>
      <c r="BF109" s="174"/>
      <c r="BG109" s="174"/>
      <c r="BH109" s="174"/>
      <c r="BI109" s="174"/>
      <c r="BJ109" s="175"/>
      <c r="BK109" s="174"/>
      <c r="BL109" s="174"/>
      <c r="BM109" s="174"/>
      <c r="BN109" s="174"/>
      <c r="BO109" s="175"/>
      <c r="BP109" s="174"/>
      <c r="BQ109" s="174"/>
      <c r="BR109" s="174"/>
      <c r="BS109" s="174"/>
      <c r="BT109" s="175"/>
      <c r="BU109" s="174"/>
      <c r="BV109" s="174"/>
      <c r="BW109" s="174"/>
      <c r="BX109" s="174"/>
      <c r="BY109" s="175"/>
    </row>
    <row r="110" spans="1:77">
      <c r="A110" s="60" t="s">
        <v>53</v>
      </c>
      <c r="B110" s="88" t="s">
        <v>37</v>
      </c>
      <c r="C110" s="70" t="s">
        <v>37</v>
      </c>
      <c r="D110" s="70" t="s">
        <v>37</v>
      </c>
      <c r="E110" s="70" t="s">
        <v>37</v>
      </c>
      <c r="F110" s="70" t="s">
        <v>37</v>
      </c>
      <c r="G110" s="88" t="s">
        <v>37</v>
      </c>
      <c r="H110" s="70" t="s">
        <v>37</v>
      </c>
      <c r="I110" s="70" t="s">
        <v>37</v>
      </c>
      <c r="J110" s="70" t="s">
        <v>37</v>
      </c>
      <c r="K110" s="70" t="s">
        <v>37</v>
      </c>
      <c r="L110" s="88" t="s">
        <v>37</v>
      </c>
      <c r="M110" s="60">
        <v>110</v>
      </c>
      <c r="N110" s="60">
        <v>111</v>
      </c>
      <c r="O110" s="60">
        <v>113</v>
      </c>
      <c r="P110" s="61">
        <v>109</v>
      </c>
      <c r="Q110" s="27">
        <v>111</v>
      </c>
      <c r="R110" s="60">
        <v>110</v>
      </c>
      <c r="S110" s="60">
        <v>109</v>
      </c>
      <c r="T110" s="60">
        <v>107</v>
      </c>
      <c r="U110" s="61">
        <v>100</v>
      </c>
      <c r="V110" s="27">
        <v>107</v>
      </c>
      <c r="W110" s="60">
        <v>97</v>
      </c>
      <c r="X110" s="60">
        <v>99</v>
      </c>
      <c r="Y110" s="60">
        <v>95</v>
      </c>
      <c r="Z110" s="61">
        <v>89</v>
      </c>
      <c r="AA110" s="27">
        <v>95</v>
      </c>
      <c r="AB110" s="60">
        <v>86</v>
      </c>
      <c r="AC110" s="60">
        <v>85</v>
      </c>
      <c r="AD110" s="60">
        <v>88</v>
      </c>
      <c r="AE110" s="61">
        <v>86</v>
      </c>
      <c r="AF110" s="27">
        <v>86</v>
      </c>
      <c r="AG110" s="60">
        <v>80</v>
      </c>
      <c r="AH110" s="60">
        <v>79</v>
      </c>
      <c r="AI110" s="60">
        <v>78</v>
      </c>
      <c r="AJ110" s="61">
        <v>75</v>
      </c>
      <c r="AK110" s="27">
        <v>78</v>
      </c>
      <c r="AL110" s="60">
        <v>65</v>
      </c>
      <c r="AM110" s="60">
        <v>65</v>
      </c>
      <c r="AN110" s="60">
        <v>68</v>
      </c>
      <c r="AO110" s="61">
        <v>60</v>
      </c>
      <c r="AP110" s="27">
        <v>64</v>
      </c>
      <c r="AQ110" s="60">
        <v>57</v>
      </c>
      <c r="AR110" s="60">
        <v>68</v>
      </c>
      <c r="AS110" s="60">
        <v>68</v>
      </c>
      <c r="AT110" s="61">
        <v>62</v>
      </c>
      <c r="AU110" s="27">
        <v>63</v>
      </c>
      <c r="AV110" s="60">
        <v>60</v>
      </c>
      <c r="AW110" s="60">
        <v>61</v>
      </c>
      <c r="AX110" s="60">
        <v>63</v>
      </c>
      <c r="AY110" s="61">
        <v>58</v>
      </c>
      <c r="AZ110" s="27">
        <v>61</v>
      </c>
      <c r="BA110" s="60">
        <v>57</v>
      </c>
      <c r="BB110" s="60">
        <v>57</v>
      </c>
      <c r="BC110" s="60">
        <v>68</v>
      </c>
      <c r="BD110" s="61">
        <v>66</v>
      </c>
      <c r="BE110" s="27">
        <v>62</v>
      </c>
      <c r="BF110" s="60">
        <v>63</v>
      </c>
      <c r="BG110" s="60">
        <v>64</v>
      </c>
      <c r="BH110" s="60">
        <v>65</v>
      </c>
      <c r="BI110" s="61">
        <v>60</v>
      </c>
      <c r="BJ110" s="27">
        <v>63</v>
      </c>
      <c r="BK110" s="60">
        <v>58</v>
      </c>
      <c r="BL110" s="60">
        <v>56</v>
      </c>
      <c r="BM110" s="60">
        <v>56</v>
      </c>
      <c r="BN110" s="61">
        <v>55</v>
      </c>
      <c r="BO110" s="27">
        <v>56</v>
      </c>
      <c r="BP110" s="60">
        <v>53</v>
      </c>
      <c r="BQ110" s="60">
        <v>54</v>
      </c>
      <c r="BR110" s="60">
        <v>55</v>
      </c>
      <c r="BS110" s="61">
        <v>55</v>
      </c>
      <c r="BT110" s="27">
        <v>54</v>
      </c>
      <c r="BU110" s="60">
        <v>57</v>
      </c>
      <c r="BV110" s="60">
        <v>57</v>
      </c>
      <c r="BW110" s="60">
        <v>58</v>
      </c>
      <c r="BX110" s="61">
        <v>57</v>
      </c>
      <c r="BY110" s="27">
        <v>57</v>
      </c>
    </row>
    <row r="111" spans="1:77">
      <c r="A111" s="62" t="s">
        <v>7</v>
      </c>
      <c r="B111" s="23"/>
      <c r="C111" s="63"/>
      <c r="D111" s="63"/>
      <c r="E111" s="63"/>
      <c r="F111" s="63"/>
      <c r="G111" s="23"/>
      <c r="H111" s="63"/>
      <c r="I111" s="63"/>
      <c r="J111" s="63"/>
      <c r="K111" s="63"/>
      <c r="L111" s="26"/>
      <c r="M111" s="63"/>
      <c r="N111" s="63">
        <f>N110/M110-1</f>
        <v>9.0909090909090384E-3</v>
      </c>
      <c r="O111" s="63">
        <f>O110/N110-1</f>
        <v>1.8018018018018056E-2</v>
      </c>
      <c r="P111" s="63">
        <f>P110/O110-1</f>
        <v>-3.539823008849563E-2</v>
      </c>
      <c r="Q111" s="26"/>
      <c r="R111" s="63">
        <f>R110/P110-1</f>
        <v>9.1743119266054496E-3</v>
      </c>
      <c r="S111" s="63">
        <f>S110/R110-1</f>
        <v>-9.0909090909090384E-3</v>
      </c>
      <c r="T111" s="63">
        <f>T110/S110-1</f>
        <v>-1.834862385321101E-2</v>
      </c>
      <c r="U111" s="63">
        <f>U110/T110-1</f>
        <v>-6.5420560747663559E-2</v>
      </c>
      <c r="V111" s="26"/>
      <c r="W111" s="63">
        <f>W110/U110-1</f>
        <v>-3.0000000000000027E-2</v>
      </c>
      <c r="X111" s="63">
        <f>X110/W110-1</f>
        <v>2.0618556701030855E-2</v>
      </c>
      <c r="Y111" s="63">
        <f>Y110/X110-1</f>
        <v>-4.0404040404040442E-2</v>
      </c>
      <c r="Z111" s="63">
        <f>Z110/Y110-1</f>
        <v>-6.315789473684208E-2</v>
      </c>
      <c r="AA111" s="26"/>
      <c r="AB111" s="63">
        <f>AB110/Z110-1</f>
        <v>-3.3707865168539297E-2</v>
      </c>
      <c r="AC111" s="63">
        <f>AC110/AB110-1</f>
        <v>-1.1627906976744207E-2</v>
      </c>
      <c r="AD111" s="63">
        <f>AD110/AC110-1</f>
        <v>3.529411764705892E-2</v>
      </c>
      <c r="AE111" s="63">
        <f>AE110/AD110-1</f>
        <v>-2.2727272727272707E-2</v>
      </c>
      <c r="AF111" s="26"/>
      <c r="AG111" s="63">
        <f>AG110/AE110-1</f>
        <v>-6.9767441860465129E-2</v>
      </c>
      <c r="AH111" s="63">
        <f>AH110/AG110-1</f>
        <v>-1.2499999999999956E-2</v>
      </c>
      <c r="AI111" s="63">
        <f>AI110/AH110-1</f>
        <v>-1.2658227848101222E-2</v>
      </c>
      <c r="AJ111" s="63">
        <f>AJ110/AI110-1</f>
        <v>-3.8461538461538436E-2</v>
      </c>
      <c r="AK111" s="26"/>
      <c r="AL111" s="63">
        <f>AL110/AJ110-1</f>
        <v>-0.1333333333333333</v>
      </c>
      <c r="AM111" s="63">
        <f>AM110/AL110-1</f>
        <v>0</v>
      </c>
      <c r="AN111" s="63">
        <f>AN110/AM110-1</f>
        <v>4.6153846153846212E-2</v>
      </c>
      <c r="AO111" s="63">
        <f>AO110/AN110-1</f>
        <v>-0.11764705882352944</v>
      </c>
      <c r="AP111" s="26"/>
      <c r="AQ111" s="63">
        <f>AQ110/AO110-1</f>
        <v>-5.0000000000000044E-2</v>
      </c>
      <c r="AR111" s="63">
        <f>AR110/AQ110-1</f>
        <v>0.19298245614035081</v>
      </c>
      <c r="AS111" s="63">
        <f>AS110/AR110-1</f>
        <v>0</v>
      </c>
      <c r="AT111" s="63">
        <f>AT110/AS110-1</f>
        <v>-8.8235294117647078E-2</v>
      </c>
      <c r="AU111" s="26"/>
      <c r="AV111" s="63">
        <f>AV110/AT110-1</f>
        <v>-3.2258064516129004E-2</v>
      </c>
      <c r="AW111" s="63">
        <f>AW110/AV110-1</f>
        <v>1.6666666666666607E-2</v>
      </c>
      <c r="AX111" s="63">
        <f>AX110/AW110-1</f>
        <v>3.2786885245901676E-2</v>
      </c>
      <c r="AY111" s="63">
        <f>AY110/AX110-1</f>
        <v>-7.9365079365079416E-2</v>
      </c>
      <c r="AZ111" s="26"/>
      <c r="BA111" s="63">
        <f>BA110/AY110-1</f>
        <v>-1.7241379310344862E-2</v>
      </c>
      <c r="BB111" s="63">
        <f>BB110/BA110-1</f>
        <v>0</v>
      </c>
      <c r="BC111" s="63">
        <f>BC110/BB110-1</f>
        <v>0.19298245614035081</v>
      </c>
      <c r="BD111" s="63">
        <f>BD110/BC110-1</f>
        <v>-2.9411764705882359E-2</v>
      </c>
      <c r="BE111" s="26"/>
      <c r="BF111" s="63">
        <f>BF110/BD110-1</f>
        <v>-4.5454545454545414E-2</v>
      </c>
      <c r="BG111" s="63">
        <f>BG110/BF110-1</f>
        <v>1.5873015873015817E-2</v>
      </c>
      <c r="BH111" s="63">
        <f>BH110/BG110-1</f>
        <v>1.5625E-2</v>
      </c>
      <c r="BI111" s="63">
        <f>BI110/BH110-1</f>
        <v>-7.6923076923076872E-2</v>
      </c>
      <c r="BJ111" s="26"/>
      <c r="BK111" s="63">
        <f>BK110/BI110-1</f>
        <v>-3.3333333333333326E-2</v>
      </c>
      <c r="BL111" s="63">
        <f>BL110/BK110-1</f>
        <v>-3.4482758620689613E-2</v>
      </c>
      <c r="BM111" s="63">
        <f>BM110/BL110-1</f>
        <v>0</v>
      </c>
      <c r="BN111" s="63">
        <f>BN110/BM110-1</f>
        <v>-1.7857142857142905E-2</v>
      </c>
      <c r="BO111" s="26"/>
      <c r="BP111" s="63">
        <f>BP110/BN110-1</f>
        <v>-3.6363636363636376E-2</v>
      </c>
      <c r="BQ111" s="63">
        <f>BQ110/BP110-1</f>
        <v>1.8867924528301883E-2</v>
      </c>
      <c r="BR111" s="63">
        <f>BR110/BQ110-1</f>
        <v>1.8518518518518601E-2</v>
      </c>
      <c r="BS111" s="63">
        <f>BS110/BR110-1</f>
        <v>0</v>
      </c>
      <c r="BT111" s="26"/>
      <c r="BU111" s="63">
        <f>BU110/BS110-1</f>
        <v>3.6363636363636376E-2</v>
      </c>
      <c r="BV111" s="63">
        <f>BV110/BU110-1</f>
        <v>0</v>
      </c>
      <c r="BW111" s="63">
        <f>BW110/BV110-1</f>
        <v>1.7543859649122862E-2</v>
      </c>
      <c r="BX111" s="63">
        <f>BX110/BW110-1</f>
        <v>-1.7241379310344862E-2</v>
      </c>
      <c r="BY111" s="26"/>
    </row>
    <row r="112" spans="1:77">
      <c r="A112" s="62" t="s">
        <v>8</v>
      </c>
      <c r="B112" s="23"/>
      <c r="C112" s="64"/>
      <c r="D112" s="64"/>
      <c r="E112" s="64"/>
      <c r="F112" s="64"/>
      <c r="G112" s="23"/>
      <c r="H112" s="64"/>
      <c r="I112" s="64"/>
      <c r="J112" s="64"/>
      <c r="K112" s="63"/>
      <c r="L112" s="23"/>
      <c r="M112" s="64"/>
      <c r="N112" s="64"/>
      <c r="O112" s="64"/>
      <c r="P112" s="63"/>
      <c r="Q112" s="23"/>
      <c r="R112" s="64">
        <f t="shared" ref="R112:Y112" si="80">R110/M110-1</f>
        <v>0</v>
      </c>
      <c r="S112" s="64">
        <f t="shared" si="80"/>
        <v>-1.8018018018018056E-2</v>
      </c>
      <c r="T112" s="64">
        <f t="shared" si="80"/>
        <v>-5.3097345132743334E-2</v>
      </c>
      <c r="U112" s="63">
        <f t="shared" si="80"/>
        <v>-8.256880733944949E-2</v>
      </c>
      <c r="V112" s="23">
        <f t="shared" si="80"/>
        <v>-3.6036036036036001E-2</v>
      </c>
      <c r="W112" s="64">
        <f t="shared" si="80"/>
        <v>-0.11818181818181817</v>
      </c>
      <c r="X112" s="64">
        <f t="shared" si="80"/>
        <v>-9.1743119266055051E-2</v>
      </c>
      <c r="Y112" s="64">
        <f t="shared" si="80"/>
        <v>-0.11214953271028039</v>
      </c>
      <c r="Z112" s="63">
        <f t="shared" ref="Z112:AI112" si="81">Z110/U110-1</f>
        <v>-0.10999999999999999</v>
      </c>
      <c r="AA112" s="23">
        <f t="shared" si="81"/>
        <v>-0.11214953271028039</v>
      </c>
      <c r="AB112" s="64">
        <f t="shared" si="81"/>
        <v>-0.11340206185567014</v>
      </c>
      <c r="AC112" s="64">
        <f t="shared" si="81"/>
        <v>-0.14141414141414144</v>
      </c>
      <c r="AD112" s="64">
        <f t="shared" si="81"/>
        <v>-7.3684210526315796E-2</v>
      </c>
      <c r="AE112" s="63">
        <f t="shared" si="81"/>
        <v>-3.3707865168539297E-2</v>
      </c>
      <c r="AF112" s="23">
        <f t="shared" si="81"/>
        <v>-9.4736842105263119E-2</v>
      </c>
      <c r="AG112" s="64">
        <f t="shared" si="81"/>
        <v>-6.9767441860465129E-2</v>
      </c>
      <c r="AH112" s="64">
        <f t="shared" si="81"/>
        <v>-7.0588235294117618E-2</v>
      </c>
      <c r="AI112" s="64">
        <f t="shared" si="81"/>
        <v>-0.11363636363636365</v>
      </c>
      <c r="AJ112" s="63">
        <f t="shared" ref="AJ112:AS112" si="82">AJ110/AE110-1</f>
        <v>-0.12790697674418605</v>
      </c>
      <c r="AK112" s="23">
        <f t="shared" si="82"/>
        <v>-9.3023255813953543E-2</v>
      </c>
      <c r="AL112" s="64">
        <f t="shared" si="82"/>
        <v>-0.1875</v>
      </c>
      <c r="AM112" s="64">
        <f t="shared" si="82"/>
        <v>-0.17721518987341767</v>
      </c>
      <c r="AN112" s="64">
        <f t="shared" si="82"/>
        <v>-0.12820512820512819</v>
      </c>
      <c r="AO112" s="63">
        <f t="shared" si="82"/>
        <v>-0.19999999999999996</v>
      </c>
      <c r="AP112" s="23">
        <f t="shared" si="82"/>
        <v>-0.17948717948717952</v>
      </c>
      <c r="AQ112" s="64">
        <f t="shared" si="82"/>
        <v>-0.12307692307692308</v>
      </c>
      <c r="AR112" s="64">
        <f t="shared" si="82"/>
        <v>4.6153846153846212E-2</v>
      </c>
      <c r="AS112" s="64">
        <f t="shared" si="82"/>
        <v>0</v>
      </c>
      <c r="AT112" s="63">
        <f t="shared" ref="AT112:BW112" si="83">AT110/AO110-1</f>
        <v>3.3333333333333437E-2</v>
      </c>
      <c r="AU112" s="23">
        <f t="shared" si="83"/>
        <v>-1.5625E-2</v>
      </c>
      <c r="AV112" s="64">
        <f t="shared" si="83"/>
        <v>5.2631578947368363E-2</v>
      </c>
      <c r="AW112" s="64">
        <f t="shared" si="83"/>
        <v>-0.1029411764705882</v>
      </c>
      <c r="AX112" s="64">
        <f t="shared" si="83"/>
        <v>-7.3529411764705843E-2</v>
      </c>
      <c r="AY112" s="63">
        <f t="shared" si="83"/>
        <v>-6.4516129032258118E-2</v>
      </c>
      <c r="AZ112" s="23">
        <f t="shared" si="83"/>
        <v>-3.1746031746031744E-2</v>
      </c>
      <c r="BA112" s="64">
        <f t="shared" si="83"/>
        <v>-5.0000000000000044E-2</v>
      </c>
      <c r="BB112" s="64">
        <f t="shared" si="83"/>
        <v>-6.557377049180324E-2</v>
      </c>
      <c r="BC112" s="64">
        <f t="shared" si="83"/>
        <v>7.9365079365079305E-2</v>
      </c>
      <c r="BD112" s="63">
        <f t="shared" si="83"/>
        <v>0.13793103448275867</v>
      </c>
      <c r="BE112" s="23">
        <f t="shared" si="83"/>
        <v>1.6393442622950838E-2</v>
      </c>
      <c r="BF112" s="64">
        <f t="shared" si="83"/>
        <v>0.10526315789473695</v>
      </c>
      <c r="BG112" s="64">
        <f t="shared" si="83"/>
        <v>0.12280701754385959</v>
      </c>
      <c r="BH112" s="64">
        <f t="shared" si="83"/>
        <v>-4.4117647058823484E-2</v>
      </c>
      <c r="BI112" s="63">
        <f t="shared" si="83"/>
        <v>-9.0909090909090939E-2</v>
      </c>
      <c r="BJ112" s="23">
        <f t="shared" si="83"/>
        <v>1.6129032258064502E-2</v>
      </c>
      <c r="BK112" s="64">
        <f t="shared" si="83"/>
        <v>-7.9365079365079416E-2</v>
      </c>
      <c r="BL112" s="64">
        <f t="shared" si="83"/>
        <v>-0.125</v>
      </c>
      <c r="BM112" s="64">
        <f t="shared" si="83"/>
        <v>-0.13846153846153841</v>
      </c>
      <c r="BN112" s="63">
        <f t="shared" si="83"/>
        <v>-8.333333333333337E-2</v>
      </c>
      <c r="BO112" s="23">
        <f t="shared" si="83"/>
        <v>-0.11111111111111116</v>
      </c>
      <c r="BP112" s="64">
        <f t="shared" si="83"/>
        <v>-8.6206896551724088E-2</v>
      </c>
      <c r="BQ112" s="64">
        <f t="shared" si="83"/>
        <v>-3.5714285714285698E-2</v>
      </c>
      <c r="BR112" s="64">
        <f t="shared" si="83"/>
        <v>-1.7857142857142905E-2</v>
      </c>
      <c r="BS112" s="63">
        <f t="shared" si="83"/>
        <v>0</v>
      </c>
      <c r="BT112" s="23">
        <f t="shared" si="83"/>
        <v>-3.5714285714285698E-2</v>
      </c>
      <c r="BU112" s="64">
        <f t="shared" si="83"/>
        <v>7.547169811320753E-2</v>
      </c>
      <c r="BV112" s="64">
        <f t="shared" si="83"/>
        <v>5.555555555555558E-2</v>
      </c>
      <c r="BW112" s="64">
        <f t="shared" si="83"/>
        <v>5.4545454545454453E-2</v>
      </c>
      <c r="BX112" s="63">
        <f t="shared" ref="BX112" si="84">BX110/BS110-1</f>
        <v>3.6363636363636376E-2</v>
      </c>
      <c r="BY112" s="23">
        <f t="shared" ref="BY112" si="85">BY110/BT110-1</f>
        <v>5.555555555555558E-2</v>
      </c>
    </row>
    <row r="113" spans="1:202">
      <c r="A113" s="60" t="s">
        <v>463</v>
      </c>
      <c r="B113" s="23"/>
      <c r="C113" s="64"/>
      <c r="D113" s="64"/>
      <c r="E113" s="64"/>
      <c r="F113" s="64"/>
      <c r="G113" s="23"/>
      <c r="H113" s="64"/>
      <c r="I113" s="64"/>
      <c r="J113" s="64"/>
      <c r="K113" s="63"/>
      <c r="L113" s="23"/>
      <c r="M113" s="64"/>
      <c r="N113" s="64"/>
      <c r="O113" s="64"/>
      <c r="P113" s="63"/>
      <c r="Q113" s="85" t="s">
        <v>37</v>
      </c>
      <c r="R113" s="64"/>
      <c r="S113" s="64"/>
      <c r="T113" s="64"/>
      <c r="U113" s="63"/>
      <c r="V113" s="85" t="s">
        <v>37</v>
      </c>
      <c r="W113" s="64"/>
      <c r="X113" s="64"/>
      <c r="Y113" s="64"/>
      <c r="Z113" s="63"/>
      <c r="AA113" s="85" t="s">
        <v>37</v>
      </c>
      <c r="AB113" s="64"/>
      <c r="AC113" s="64"/>
      <c r="AD113" s="64"/>
      <c r="AE113" s="63"/>
      <c r="AF113" s="85" t="s">
        <v>37</v>
      </c>
      <c r="AG113" s="64"/>
      <c r="AH113" s="64"/>
      <c r="AI113" s="64"/>
      <c r="AJ113" s="63"/>
      <c r="AK113" s="85" t="s">
        <v>37</v>
      </c>
      <c r="AL113" s="64"/>
      <c r="AM113" s="64"/>
      <c r="AN113" s="64"/>
      <c r="AO113" s="63"/>
      <c r="AP113" s="85" t="s">
        <v>37</v>
      </c>
      <c r="AQ113" s="64"/>
      <c r="AR113" s="64"/>
      <c r="AS113" s="64"/>
      <c r="AT113" s="63"/>
      <c r="AU113" s="85" t="s">
        <v>37</v>
      </c>
      <c r="AV113" s="64"/>
      <c r="AW113" s="64"/>
      <c r="AX113" s="64"/>
      <c r="AY113" s="63"/>
      <c r="AZ113" s="85" t="s">
        <v>37</v>
      </c>
      <c r="BA113" s="64"/>
      <c r="BB113" s="64"/>
      <c r="BC113" s="64"/>
      <c r="BD113" s="63"/>
      <c r="BE113" s="85" t="s">
        <v>37</v>
      </c>
      <c r="BF113" s="64"/>
      <c r="BG113" s="64"/>
      <c r="BH113" s="64"/>
      <c r="BI113" s="63"/>
      <c r="BJ113" s="85" t="s">
        <v>37</v>
      </c>
      <c r="BK113" s="64"/>
      <c r="BL113" s="64"/>
      <c r="BM113" s="64"/>
      <c r="BN113" s="63"/>
      <c r="BO113" s="85" t="s">
        <v>37</v>
      </c>
      <c r="BP113" s="60">
        <v>38</v>
      </c>
      <c r="BQ113" s="60">
        <v>40</v>
      </c>
      <c r="BR113" s="60">
        <v>41</v>
      </c>
      <c r="BS113" s="61">
        <v>41</v>
      </c>
      <c r="BT113" s="27">
        <v>40</v>
      </c>
      <c r="BU113" s="60">
        <v>42</v>
      </c>
      <c r="BV113" s="60">
        <v>43</v>
      </c>
      <c r="BW113" s="60">
        <v>45</v>
      </c>
      <c r="BX113" s="61">
        <v>43</v>
      </c>
      <c r="BY113" s="27">
        <v>43</v>
      </c>
    </row>
    <row r="114" spans="1:202" ht="15.6">
      <c r="A114" s="145"/>
      <c r="B114" s="23"/>
      <c r="C114" s="64"/>
      <c r="D114" s="64"/>
      <c r="E114" s="64"/>
      <c r="F114" s="64"/>
      <c r="G114" s="23"/>
      <c r="H114" s="64"/>
      <c r="I114" s="64"/>
      <c r="J114" s="64"/>
      <c r="K114" s="63"/>
      <c r="L114" s="23"/>
      <c r="M114" s="64"/>
      <c r="N114" s="64"/>
      <c r="O114" s="64"/>
      <c r="P114" s="63"/>
      <c r="Q114" s="23"/>
      <c r="R114" s="64"/>
      <c r="S114" s="64"/>
      <c r="T114" s="64"/>
      <c r="U114" s="63"/>
      <c r="V114" s="23"/>
      <c r="W114" s="64"/>
      <c r="X114" s="64"/>
      <c r="Y114" s="64"/>
      <c r="Z114" s="63"/>
      <c r="AA114" s="23"/>
      <c r="AB114" s="64"/>
      <c r="AC114" s="64"/>
      <c r="AD114" s="64"/>
      <c r="AE114" s="63"/>
      <c r="AF114" s="23"/>
      <c r="AG114" s="64"/>
      <c r="AH114" s="64"/>
      <c r="AI114" s="64"/>
      <c r="AJ114" s="63"/>
      <c r="AK114" s="23"/>
      <c r="AL114" s="64"/>
      <c r="AM114" s="64"/>
      <c r="AN114" s="64"/>
      <c r="AO114" s="63"/>
      <c r="AP114" s="23"/>
      <c r="AQ114" s="64"/>
      <c r="AR114" s="64"/>
      <c r="AS114" s="64"/>
      <c r="AT114" s="63"/>
      <c r="AU114" s="23"/>
      <c r="AV114" s="64"/>
      <c r="AW114" s="64"/>
      <c r="AX114" s="64"/>
      <c r="AY114" s="63"/>
      <c r="AZ114" s="23"/>
      <c r="BA114" s="64"/>
      <c r="BB114" s="64"/>
      <c r="BC114" s="64"/>
      <c r="BD114" s="63"/>
      <c r="BE114" s="23"/>
      <c r="BF114" s="64"/>
      <c r="BG114" s="64"/>
      <c r="BH114" s="64"/>
      <c r="BI114" s="63"/>
      <c r="BJ114" s="23"/>
      <c r="BK114" s="64"/>
      <c r="BL114" s="64"/>
      <c r="BM114" s="64"/>
      <c r="BN114" s="63"/>
      <c r="BO114" s="23"/>
      <c r="BP114" s="64"/>
      <c r="BQ114" s="64"/>
      <c r="BR114" s="64"/>
      <c r="BS114" s="63"/>
      <c r="BT114" s="23"/>
      <c r="BU114" s="64"/>
      <c r="BV114" s="64"/>
      <c r="BW114" s="64"/>
      <c r="BX114" s="63"/>
      <c r="BY114" s="23"/>
    </row>
    <row r="115" spans="1:202">
      <c r="A115" s="60" t="s">
        <v>119</v>
      </c>
      <c r="B115" s="85" t="s">
        <v>37</v>
      </c>
      <c r="C115" s="70" t="s">
        <v>37</v>
      </c>
      <c r="D115" s="70" t="s">
        <v>37</v>
      </c>
      <c r="E115" s="70" t="s">
        <v>37</v>
      </c>
      <c r="F115" s="70" t="s">
        <v>37</v>
      </c>
      <c r="G115" s="85" t="s">
        <v>37</v>
      </c>
      <c r="H115" s="80">
        <v>3.3000000000000002E-2</v>
      </c>
      <c r="I115" s="80">
        <v>3.3000000000000002E-2</v>
      </c>
      <c r="J115" s="80">
        <v>3.7999999999999999E-2</v>
      </c>
      <c r="K115" s="80">
        <v>3.4000000000000002E-2</v>
      </c>
      <c r="L115" s="48">
        <v>0.13800000000000001</v>
      </c>
      <c r="M115" s="80">
        <v>3.9E-2</v>
      </c>
      <c r="N115" s="80">
        <v>3.9E-2</v>
      </c>
      <c r="O115" s="80">
        <v>3.5000000000000003E-2</v>
      </c>
      <c r="P115" s="80">
        <v>3.9E-2</v>
      </c>
      <c r="Q115" s="48">
        <v>0.153</v>
      </c>
      <c r="R115" s="80">
        <v>0.05</v>
      </c>
      <c r="S115" s="80">
        <v>6.6000000000000003E-2</v>
      </c>
      <c r="T115" s="80">
        <v>6.0999999999999999E-2</v>
      </c>
      <c r="U115" s="80">
        <v>5.2999999999999999E-2</v>
      </c>
      <c r="V115" s="48">
        <v>0.22900000000000001</v>
      </c>
      <c r="W115" s="80">
        <v>3.9E-2</v>
      </c>
      <c r="X115" s="80">
        <v>0.06</v>
      </c>
      <c r="Y115" s="80">
        <v>6.7000000000000004E-2</v>
      </c>
      <c r="Z115" s="80">
        <v>5.8999999999999997E-2</v>
      </c>
      <c r="AA115" s="48">
        <v>0.224</v>
      </c>
      <c r="AB115" s="80">
        <v>7.1999999999999995E-2</v>
      </c>
      <c r="AC115" s="80">
        <v>6.9000000000000006E-2</v>
      </c>
      <c r="AD115" s="80">
        <v>6.2E-2</v>
      </c>
      <c r="AE115" s="80">
        <v>8.3000000000000004E-2</v>
      </c>
      <c r="AF115" s="48">
        <v>0.28599999999999998</v>
      </c>
      <c r="AG115" s="80">
        <v>7.5999999999999998E-2</v>
      </c>
      <c r="AH115" s="80">
        <v>6.5000000000000002E-2</v>
      </c>
      <c r="AI115" s="80">
        <v>7.2999999999999995E-2</v>
      </c>
      <c r="AJ115" s="80">
        <v>6.6000000000000003E-2</v>
      </c>
      <c r="AK115" s="48">
        <v>0.28000000000000003</v>
      </c>
      <c r="AL115" s="80">
        <v>6.5000000000000002E-2</v>
      </c>
      <c r="AM115" s="80">
        <v>6.0999999999999999E-2</v>
      </c>
      <c r="AN115" s="80">
        <v>6.4000000000000001E-2</v>
      </c>
      <c r="AO115" s="148">
        <v>6.7000000000000004E-2</v>
      </c>
      <c r="AP115" s="48">
        <v>0.25800000000000001</v>
      </c>
      <c r="AQ115" s="80">
        <v>5.1999999999999998E-2</v>
      </c>
      <c r="AR115" s="80">
        <v>6.2E-2</v>
      </c>
      <c r="AS115" s="80">
        <v>6.0999999999999999E-2</v>
      </c>
      <c r="AT115" s="80">
        <v>6.3E-2</v>
      </c>
      <c r="AU115" s="48">
        <v>0.23699999999999999</v>
      </c>
      <c r="AV115" s="80">
        <v>7.9000000000000001E-2</v>
      </c>
      <c r="AW115" s="80">
        <v>6.3E-2</v>
      </c>
      <c r="AX115" s="80">
        <v>7.0999999999999994E-2</v>
      </c>
      <c r="AY115" s="80">
        <v>6.9000000000000006E-2</v>
      </c>
      <c r="AZ115" s="48">
        <v>0.28199999999999997</v>
      </c>
      <c r="BA115" s="80">
        <v>0.08</v>
      </c>
      <c r="BB115" s="80">
        <v>7.2999999999999995E-2</v>
      </c>
      <c r="BC115" s="80">
        <v>9.0999999999999998E-2</v>
      </c>
      <c r="BD115" s="80">
        <v>0.09</v>
      </c>
      <c r="BE115" s="48">
        <v>0.33300000000000002</v>
      </c>
      <c r="BF115" s="80">
        <v>8.6999999999999994E-2</v>
      </c>
      <c r="BG115" s="80">
        <v>7.4999999999999997E-2</v>
      </c>
      <c r="BH115" s="80">
        <v>7.2999999999999995E-2</v>
      </c>
      <c r="BI115" s="80">
        <f>BJ115-BH115-BG115-BF115</f>
        <v>7.2999999999999982E-2</v>
      </c>
      <c r="BJ115" s="48">
        <v>0.308</v>
      </c>
      <c r="BK115" s="80">
        <v>7.1999999999999995E-2</v>
      </c>
      <c r="BL115" s="80">
        <v>6.8000000000000005E-2</v>
      </c>
      <c r="BM115" s="80">
        <v>7.0000000000000007E-2</v>
      </c>
      <c r="BN115" s="80">
        <f>BO115-BM115-BL115-BK115</f>
        <v>5.9000000000000011E-2</v>
      </c>
      <c r="BO115" s="48">
        <v>0.26900000000000002</v>
      </c>
      <c r="BP115" s="80">
        <v>5.8000000000000003E-2</v>
      </c>
      <c r="BQ115" s="80">
        <v>5.8000000000000003E-2</v>
      </c>
      <c r="BR115" s="80">
        <v>5.5E-2</v>
      </c>
      <c r="BS115" s="80">
        <f>BT115-BR115-BQ115-BP115</f>
        <v>5.8000000000000017E-2</v>
      </c>
      <c r="BT115" s="37">
        <v>0.22900000000000001</v>
      </c>
      <c r="BU115" s="80">
        <v>6.8000000000000005E-2</v>
      </c>
      <c r="BV115" s="80">
        <v>5.5E-2</v>
      </c>
      <c r="BW115" s="80">
        <v>5.7000000000000002E-2</v>
      </c>
      <c r="BX115" s="80">
        <f>BY115-BW115-BV115-BU115</f>
        <v>6.0999999999999999E-2</v>
      </c>
      <c r="BY115" s="37">
        <v>0.24099999999999999</v>
      </c>
    </row>
    <row r="116" spans="1:202">
      <c r="A116" s="60"/>
      <c r="B116" s="85"/>
      <c r="C116" s="70"/>
      <c r="D116" s="70"/>
      <c r="E116" s="70"/>
      <c r="F116" s="70"/>
      <c r="G116" s="85"/>
      <c r="H116" s="80"/>
      <c r="I116" s="80"/>
      <c r="J116" s="80"/>
      <c r="K116" s="80"/>
      <c r="L116" s="48"/>
      <c r="M116" s="80"/>
      <c r="N116" s="80"/>
      <c r="O116" s="80"/>
      <c r="P116" s="80"/>
      <c r="Q116" s="48"/>
      <c r="R116" s="80"/>
      <c r="S116" s="80"/>
      <c r="T116" s="80"/>
      <c r="U116" s="80"/>
      <c r="V116" s="48"/>
      <c r="W116" s="80"/>
      <c r="X116" s="80"/>
      <c r="Y116" s="80"/>
      <c r="Z116" s="80"/>
      <c r="AA116" s="48"/>
      <c r="AB116" s="80"/>
      <c r="AC116" s="80"/>
      <c r="AD116" s="80"/>
      <c r="AE116" s="80"/>
      <c r="AF116" s="48"/>
      <c r="AG116" s="80"/>
      <c r="AH116" s="80"/>
      <c r="AI116" s="80"/>
      <c r="AJ116" s="80"/>
      <c r="AK116" s="48"/>
      <c r="AL116" s="80"/>
      <c r="AM116" s="80"/>
      <c r="AN116" s="80"/>
      <c r="AO116" s="80"/>
      <c r="AP116" s="48"/>
      <c r="AQ116" s="80"/>
      <c r="AR116" s="80"/>
      <c r="AS116" s="80"/>
      <c r="AT116" s="80"/>
      <c r="AU116" s="48"/>
      <c r="AV116" s="80"/>
      <c r="AW116" s="80"/>
      <c r="AX116" s="80"/>
      <c r="AY116" s="80"/>
      <c r="AZ116" s="48"/>
      <c r="BA116" s="80"/>
      <c r="BB116" s="80"/>
      <c r="BC116" s="80"/>
      <c r="BD116" s="80"/>
      <c r="BE116" s="48"/>
      <c r="BF116" s="80"/>
      <c r="BG116" s="80"/>
      <c r="BH116" s="80"/>
      <c r="BI116" s="80"/>
      <c r="BJ116" s="48"/>
      <c r="BK116" s="80"/>
      <c r="BL116" s="80"/>
      <c r="BM116" s="80"/>
      <c r="BN116" s="80"/>
      <c r="BO116" s="48"/>
      <c r="BP116" s="80"/>
      <c r="BQ116" s="80"/>
      <c r="BR116" s="80"/>
      <c r="BS116" s="80"/>
      <c r="BT116" s="48"/>
      <c r="BU116" s="80"/>
      <c r="BV116" s="80"/>
      <c r="BW116" s="80"/>
      <c r="BX116" s="80"/>
      <c r="BY116" s="48"/>
    </row>
    <row r="117" spans="1:202">
      <c r="A117" s="34" t="s">
        <v>17</v>
      </c>
      <c r="B117" s="125"/>
      <c r="C117" s="70"/>
      <c r="D117" s="70"/>
      <c r="E117" s="70"/>
      <c r="F117" s="70"/>
      <c r="G117" s="85" t="s">
        <v>37</v>
      </c>
      <c r="H117" s="80"/>
      <c r="I117" s="80"/>
      <c r="J117" s="80"/>
      <c r="K117" s="80"/>
      <c r="L117" s="85" t="s">
        <v>37</v>
      </c>
      <c r="M117" s="80"/>
      <c r="N117" s="80"/>
      <c r="O117" s="80"/>
      <c r="P117" s="80"/>
      <c r="Q117" s="85" t="s">
        <v>37</v>
      </c>
      <c r="R117" s="105" t="s">
        <v>34</v>
      </c>
      <c r="S117" s="105" t="s">
        <v>34</v>
      </c>
      <c r="T117" s="105" t="s">
        <v>34</v>
      </c>
      <c r="U117" s="105" t="s">
        <v>34</v>
      </c>
      <c r="V117" s="85" t="s">
        <v>37</v>
      </c>
      <c r="W117" s="105" t="s">
        <v>34</v>
      </c>
      <c r="X117" s="105" t="s">
        <v>34</v>
      </c>
      <c r="Y117" s="105" t="s">
        <v>34</v>
      </c>
      <c r="Z117" s="105" t="s">
        <v>34</v>
      </c>
      <c r="AA117" s="81">
        <v>4072</v>
      </c>
      <c r="AB117" s="105" t="s">
        <v>34</v>
      </c>
      <c r="AC117" s="105" t="s">
        <v>34</v>
      </c>
      <c r="AD117" s="105" t="s">
        <v>34</v>
      </c>
      <c r="AE117" s="105" t="s">
        <v>34</v>
      </c>
      <c r="AF117" s="81">
        <v>3288</v>
      </c>
      <c r="AG117" s="105" t="s">
        <v>34</v>
      </c>
      <c r="AH117" s="105" t="s">
        <v>34</v>
      </c>
      <c r="AI117" s="105" t="s">
        <v>34</v>
      </c>
      <c r="AJ117" s="61">
        <v>3001</v>
      </c>
      <c r="AK117" s="81">
        <v>3001</v>
      </c>
      <c r="AL117" s="105" t="s">
        <v>34</v>
      </c>
      <c r="AM117" s="105" t="s">
        <v>34</v>
      </c>
      <c r="AN117" s="105" t="s">
        <v>34</v>
      </c>
      <c r="AO117" s="61">
        <v>2679</v>
      </c>
      <c r="AP117" s="81">
        <v>2679</v>
      </c>
      <c r="AQ117" s="105" t="s">
        <v>34</v>
      </c>
      <c r="AR117" s="105" t="s">
        <v>34</v>
      </c>
      <c r="AS117" s="105" t="s">
        <v>34</v>
      </c>
      <c r="AT117" s="61">
        <v>2594</v>
      </c>
      <c r="AU117" s="81">
        <v>2594</v>
      </c>
      <c r="AV117" s="105" t="s">
        <v>34</v>
      </c>
      <c r="AW117" s="105" t="s">
        <v>34</v>
      </c>
      <c r="AX117" s="105" t="s">
        <v>34</v>
      </c>
      <c r="AY117" s="61">
        <v>2551</v>
      </c>
      <c r="AZ117" s="81">
        <v>2551</v>
      </c>
      <c r="BA117" s="105" t="s">
        <v>34</v>
      </c>
      <c r="BB117" s="105" t="s">
        <v>34</v>
      </c>
      <c r="BC117" s="105" t="s">
        <v>34</v>
      </c>
      <c r="BD117" s="61">
        <f>BE117</f>
        <v>2352</v>
      </c>
      <c r="BE117" s="81">
        <v>2352</v>
      </c>
      <c r="BF117" s="105" t="s">
        <v>34</v>
      </c>
      <c r="BG117" s="105" t="s">
        <v>34</v>
      </c>
      <c r="BH117" s="105" t="s">
        <v>34</v>
      </c>
      <c r="BI117" s="61">
        <f>BJ117</f>
        <v>2202</v>
      </c>
      <c r="BJ117" s="81">
        <v>2202</v>
      </c>
      <c r="BK117" s="105" t="s">
        <v>34</v>
      </c>
      <c r="BL117" s="105" t="s">
        <v>34</v>
      </c>
      <c r="BM117" s="105" t="s">
        <v>34</v>
      </c>
      <c r="BN117" s="61">
        <v>1900</v>
      </c>
      <c r="BO117" s="81">
        <v>1900</v>
      </c>
      <c r="BP117" s="105" t="s">
        <v>34</v>
      </c>
      <c r="BQ117" s="105" t="s">
        <v>34</v>
      </c>
      <c r="BR117" s="105" t="s">
        <v>34</v>
      </c>
      <c r="BS117" s="61">
        <f>BT117</f>
        <v>1768</v>
      </c>
      <c r="BT117" s="81">
        <v>1768</v>
      </c>
      <c r="BU117" s="105" t="s">
        <v>34</v>
      </c>
      <c r="BV117" s="105" t="s">
        <v>34</v>
      </c>
      <c r="BW117" s="105" t="s">
        <v>34</v>
      </c>
      <c r="BX117" s="61">
        <f>BY117</f>
        <v>1704</v>
      </c>
      <c r="BY117" s="81">
        <v>1704</v>
      </c>
    </row>
    <row r="118" spans="1:202">
      <c r="A118" s="62" t="s">
        <v>8</v>
      </c>
      <c r="B118" s="85"/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64"/>
      <c r="X118" s="64"/>
      <c r="Y118" s="64"/>
      <c r="Z118" s="63"/>
      <c r="AA118" s="23"/>
      <c r="AB118" s="64"/>
      <c r="AC118" s="64"/>
      <c r="AD118" s="64"/>
      <c r="AE118" s="63"/>
      <c r="AF118" s="23">
        <f>AF117/AA117-1</f>
        <v>-0.19253438113948917</v>
      </c>
      <c r="AG118" s="64"/>
      <c r="AH118" s="64"/>
      <c r="AI118" s="64"/>
      <c r="AJ118" s="63"/>
      <c r="AK118" s="23">
        <f>AK117/AF117-1</f>
        <v>-8.7287104622871037E-2</v>
      </c>
      <c r="AL118" s="64"/>
      <c r="AM118" s="64"/>
      <c r="AN118" s="64"/>
      <c r="AO118" s="63"/>
      <c r="AP118" s="23">
        <f>AP117/AK117-1</f>
        <v>-0.10729756747750752</v>
      </c>
      <c r="AQ118" s="64"/>
      <c r="AR118" s="64"/>
      <c r="AS118" s="64"/>
      <c r="AT118" s="63"/>
      <c r="AU118" s="23">
        <f>AU117/AP117-1</f>
        <v>-3.1728256812243338E-2</v>
      </c>
      <c r="AV118" s="64"/>
      <c r="AW118" s="64"/>
      <c r="AX118" s="64"/>
      <c r="AY118" s="63"/>
      <c r="AZ118" s="23">
        <f>AZ117/AU117-1</f>
        <v>-1.6576715497301442E-2</v>
      </c>
      <c r="BA118" s="64"/>
      <c r="BB118" s="64"/>
      <c r="BC118" s="64"/>
      <c r="BD118" s="63"/>
      <c r="BE118" s="23">
        <f>BE117/AZ117-1</f>
        <v>-7.800862406899256E-2</v>
      </c>
      <c r="BF118" s="64"/>
      <c r="BG118" s="64"/>
      <c r="BH118" s="64"/>
      <c r="BI118" s="63"/>
      <c r="BJ118" s="23">
        <f>BJ117/BE117-1</f>
        <v>-6.3775510204081676E-2</v>
      </c>
      <c r="BK118" s="64"/>
      <c r="BL118" s="64"/>
      <c r="BM118" s="64"/>
      <c r="BN118" s="63"/>
      <c r="BO118" s="23">
        <f>BO117/BJ117-1</f>
        <v>-0.13714804722979113</v>
      </c>
      <c r="BP118" s="64"/>
      <c r="BQ118" s="64"/>
      <c r="BR118" s="64"/>
      <c r="BS118" s="63"/>
      <c r="BT118" s="23">
        <f>BT117/BO117-1</f>
        <v>-6.9473684210526354E-2</v>
      </c>
      <c r="BU118" s="64"/>
      <c r="BV118" s="64"/>
      <c r="BW118" s="64"/>
      <c r="BX118" s="63"/>
      <c r="BY118" s="23">
        <f>BY117/BT117-1</f>
        <v>-3.6199095022624417E-2</v>
      </c>
    </row>
    <row r="119" spans="1:202" s="2" customFormat="1" ht="4.5" customHeight="1">
      <c r="A119" s="80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64"/>
      <c r="AH119" s="64"/>
      <c r="AI119" s="64"/>
      <c r="AJ119" s="64"/>
      <c r="AK119" s="48"/>
      <c r="AL119" s="80"/>
      <c r="AM119" s="80"/>
      <c r="AN119" s="80"/>
      <c r="AO119" s="64"/>
      <c r="AP119" s="48"/>
      <c r="AQ119" s="80"/>
      <c r="AR119" s="80"/>
      <c r="AS119" s="80"/>
      <c r="AT119" s="64"/>
      <c r="AU119" s="48"/>
      <c r="AV119" s="80"/>
      <c r="AW119" s="80"/>
      <c r="AX119" s="80"/>
      <c r="AY119" s="64"/>
      <c r="AZ119" s="48"/>
      <c r="BA119" s="80"/>
      <c r="BB119" s="80"/>
      <c r="BC119" s="80"/>
      <c r="BD119" s="64"/>
      <c r="BE119" s="48"/>
      <c r="BF119" s="80"/>
      <c r="BG119" s="80"/>
      <c r="BH119" s="80"/>
      <c r="BI119" s="64"/>
      <c r="BJ119" s="48"/>
      <c r="BK119" s="80"/>
      <c r="BL119" s="80"/>
      <c r="BM119" s="80"/>
      <c r="BN119" s="64"/>
      <c r="BO119" s="48"/>
      <c r="BP119" s="80"/>
      <c r="BQ119" s="80"/>
      <c r="BR119" s="80"/>
      <c r="BS119" s="64"/>
      <c r="BT119" s="48"/>
      <c r="BU119" s="80"/>
      <c r="BV119" s="80"/>
      <c r="BW119" s="80"/>
      <c r="BX119" s="64"/>
      <c r="BY119" s="48"/>
      <c r="BZ119" s="34"/>
      <c r="CA119" s="34"/>
      <c r="CB119" s="34"/>
      <c r="CC119" s="34"/>
      <c r="CD119" s="34"/>
      <c r="CE119" s="34"/>
      <c r="CF119" s="34"/>
      <c r="CG119" s="34"/>
      <c r="CH119" s="34"/>
      <c r="CI119" s="34"/>
      <c r="CJ119" s="34"/>
      <c r="CK119" s="34"/>
      <c r="CL119" s="34"/>
      <c r="CM119" s="34"/>
      <c r="CN119" s="34"/>
      <c r="CO119" s="34"/>
      <c r="CP119" s="34"/>
      <c r="CQ119" s="34"/>
      <c r="CR119" s="34"/>
      <c r="CS119" s="34"/>
      <c r="CT119" s="34"/>
      <c r="CU119" s="34"/>
      <c r="CV119" s="34"/>
      <c r="CW119" s="34"/>
      <c r="CX119" s="34"/>
      <c r="CY119" s="34"/>
      <c r="CZ119" s="34"/>
      <c r="DA119" s="34"/>
      <c r="DB119" s="34"/>
      <c r="DC119" s="34"/>
      <c r="DD119" s="34"/>
      <c r="DE119" s="34"/>
      <c r="DF119" s="34"/>
      <c r="DG119" s="34"/>
      <c r="DH119" s="34"/>
      <c r="DI119" s="34"/>
      <c r="DJ119" s="34"/>
      <c r="DK119" s="34"/>
      <c r="DL119" s="34"/>
      <c r="DM119" s="34"/>
      <c r="DN119" s="34"/>
      <c r="DO119" s="34"/>
      <c r="DP119" s="34"/>
      <c r="DQ119" s="34"/>
      <c r="DR119" s="34"/>
      <c r="DS119" s="34"/>
      <c r="DT119" s="34"/>
      <c r="DU119" s="34"/>
      <c r="DV119" s="34"/>
      <c r="DW119" s="34"/>
      <c r="DX119" s="34"/>
      <c r="DY119" s="34"/>
      <c r="DZ119" s="34"/>
      <c r="EA119" s="34"/>
      <c r="EB119" s="34"/>
      <c r="EC119" s="34"/>
      <c r="ED119" s="34"/>
      <c r="EE119" s="34"/>
      <c r="EF119" s="34"/>
      <c r="EG119" s="34"/>
      <c r="EH119" s="34"/>
      <c r="EI119" s="34"/>
      <c r="EJ119" s="34"/>
      <c r="EK119" s="34"/>
      <c r="EL119" s="34"/>
      <c r="EM119" s="34"/>
      <c r="EN119" s="34"/>
      <c r="EO119" s="34"/>
      <c r="EP119" s="34"/>
      <c r="EQ119" s="34"/>
      <c r="ER119" s="34"/>
      <c r="ES119" s="34"/>
      <c r="ET119" s="34"/>
      <c r="EU119" s="34"/>
      <c r="EV119" s="34"/>
      <c r="EW119" s="34"/>
      <c r="EX119" s="34"/>
      <c r="EY119" s="34"/>
      <c r="EZ119" s="34"/>
      <c r="FA119" s="34"/>
      <c r="FB119" s="34"/>
      <c r="FC119" s="34"/>
      <c r="FD119" s="34"/>
      <c r="FE119" s="34"/>
      <c r="FF119" s="34"/>
      <c r="FG119" s="34"/>
      <c r="FH119" s="34"/>
      <c r="FI119" s="34"/>
      <c r="FJ119" s="34"/>
      <c r="FK119" s="34"/>
      <c r="FL119" s="34"/>
      <c r="FM119" s="34"/>
      <c r="FN119" s="34"/>
      <c r="FO119" s="34"/>
      <c r="FP119" s="34"/>
      <c r="FQ119" s="34"/>
      <c r="FR119" s="34"/>
      <c r="FS119" s="34"/>
      <c r="FT119" s="34"/>
      <c r="FU119" s="34"/>
      <c r="FV119" s="34"/>
      <c r="FW119" s="34"/>
      <c r="FX119" s="34"/>
      <c r="FY119" s="34"/>
      <c r="FZ119" s="34"/>
      <c r="GA119" s="34"/>
      <c r="GB119" s="34"/>
      <c r="GC119" s="34"/>
      <c r="GD119" s="34"/>
      <c r="GE119" s="34"/>
      <c r="GF119" s="34"/>
      <c r="GG119" s="34"/>
      <c r="GH119" s="34"/>
      <c r="GI119" s="34"/>
      <c r="GJ119" s="34"/>
      <c r="GK119" s="34"/>
      <c r="GL119" s="34"/>
      <c r="GM119" s="34"/>
      <c r="GN119" s="34"/>
      <c r="GO119" s="34"/>
      <c r="GP119" s="34"/>
      <c r="GQ119" s="34"/>
      <c r="GR119" s="34"/>
      <c r="GS119" s="34"/>
      <c r="GT119" s="34"/>
    </row>
    <row r="120" spans="1:202" s="2" customFormat="1" ht="15.75" customHeight="1">
      <c r="A120" s="60" t="s">
        <v>379</v>
      </c>
      <c r="B120" s="48">
        <v>0.29199999999999998</v>
      </c>
      <c r="C120" s="48"/>
      <c r="D120" s="48"/>
      <c r="E120" s="48"/>
      <c r="F120" s="48"/>
      <c r="G120" s="48">
        <v>0.28599999999999998</v>
      </c>
      <c r="H120" s="48"/>
      <c r="I120" s="48"/>
      <c r="J120" s="48"/>
      <c r="K120" s="48"/>
      <c r="L120" s="48">
        <v>0.28999999999999998</v>
      </c>
      <c r="M120" s="48"/>
      <c r="N120" s="48"/>
      <c r="O120" s="48"/>
      <c r="P120" s="48"/>
      <c r="Q120" s="48">
        <v>0.28899999999999998</v>
      </c>
      <c r="R120" s="48"/>
      <c r="S120" s="48"/>
      <c r="T120" s="48"/>
      <c r="U120" s="48"/>
      <c r="V120" s="48">
        <v>0.28999999999999998</v>
      </c>
      <c r="W120" s="48"/>
      <c r="X120" s="48"/>
      <c r="Y120" s="48"/>
      <c r="Z120" s="48"/>
      <c r="AA120" s="48">
        <v>0.28199999999999997</v>
      </c>
      <c r="AB120" s="48"/>
      <c r="AC120" s="48"/>
      <c r="AD120" s="48"/>
      <c r="AE120" s="48"/>
      <c r="AF120" s="48">
        <v>0.26300000000000001</v>
      </c>
      <c r="AG120" s="105" t="s">
        <v>34</v>
      </c>
      <c r="AH120" s="105" t="s">
        <v>34</v>
      </c>
      <c r="AI120" s="105" t="s">
        <v>34</v>
      </c>
      <c r="AJ120" s="105" t="s">
        <v>34</v>
      </c>
      <c r="AK120" s="48">
        <v>0.255</v>
      </c>
      <c r="AL120" s="105" t="s">
        <v>34</v>
      </c>
      <c r="AM120" s="105" t="s">
        <v>34</v>
      </c>
      <c r="AN120" s="105" t="s">
        <v>34</v>
      </c>
      <c r="AO120" s="105" t="s">
        <v>34</v>
      </c>
      <c r="AP120" s="48">
        <v>0.252</v>
      </c>
      <c r="AQ120" s="105" t="s">
        <v>34</v>
      </c>
      <c r="AR120" s="105" t="s">
        <v>34</v>
      </c>
      <c r="AS120" s="170">
        <v>0.22700000000000001</v>
      </c>
      <c r="AT120" s="170">
        <v>0.23100000000000001</v>
      </c>
      <c r="AU120" s="37">
        <v>0.23100000000000001</v>
      </c>
      <c r="AV120" s="105" t="s">
        <v>34</v>
      </c>
      <c r="AW120" s="105" t="s">
        <v>34</v>
      </c>
      <c r="AX120" s="80">
        <v>0.23300000000000001</v>
      </c>
      <c r="AY120" s="80">
        <v>0.23599999999999999</v>
      </c>
      <c r="AZ120" s="37">
        <v>0.23599999999999999</v>
      </c>
      <c r="BA120" s="105" t="s">
        <v>34</v>
      </c>
      <c r="BB120" s="105" t="s">
        <v>34</v>
      </c>
      <c r="BC120" s="80">
        <v>0.21</v>
      </c>
      <c r="BD120" s="80">
        <v>0.20699999999999999</v>
      </c>
      <c r="BE120" s="48">
        <v>0.20699999999999999</v>
      </c>
      <c r="BF120" s="105" t="s">
        <v>34</v>
      </c>
      <c r="BG120" s="105" t="s">
        <v>34</v>
      </c>
      <c r="BH120" s="105" t="s">
        <v>34</v>
      </c>
      <c r="BI120" s="105" t="s">
        <v>34</v>
      </c>
      <c r="BJ120" s="48">
        <v>0.21199999999999999</v>
      </c>
      <c r="BK120" s="105" t="s">
        <v>34</v>
      </c>
      <c r="BL120" s="105" t="s">
        <v>34</v>
      </c>
      <c r="BM120" s="80">
        <v>0.214</v>
      </c>
      <c r="BN120" s="80">
        <f>BO120</f>
        <v>0.223</v>
      </c>
      <c r="BO120" s="48">
        <v>0.223</v>
      </c>
      <c r="BP120" s="105" t="s">
        <v>34</v>
      </c>
      <c r="BQ120" s="105" t="s">
        <v>34</v>
      </c>
      <c r="BR120" s="80">
        <v>0.22600000000000001</v>
      </c>
      <c r="BS120" s="105" t="s">
        <v>34</v>
      </c>
      <c r="BT120" s="151" t="s">
        <v>34</v>
      </c>
      <c r="BU120" s="105" t="s">
        <v>34</v>
      </c>
      <c r="BV120" s="105" t="s">
        <v>34</v>
      </c>
      <c r="BW120" s="80">
        <v>0.22800000000000001</v>
      </c>
      <c r="BX120" s="105" t="s">
        <v>34</v>
      </c>
      <c r="BY120" s="151" t="s">
        <v>34</v>
      </c>
      <c r="BZ120" s="34"/>
      <c r="CA120" s="34"/>
      <c r="CB120" s="34"/>
      <c r="CC120" s="34"/>
      <c r="CD120" s="34"/>
      <c r="CE120" s="34"/>
      <c r="CF120" s="34"/>
      <c r="CG120" s="34"/>
      <c r="CH120" s="34"/>
      <c r="CI120" s="34"/>
      <c r="CJ120" s="34"/>
      <c r="CK120" s="34"/>
      <c r="CL120" s="34"/>
      <c r="CM120" s="34"/>
      <c r="CN120" s="34"/>
      <c r="CO120" s="34"/>
      <c r="CP120" s="34"/>
      <c r="CQ120" s="34"/>
      <c r="CR120" s="34"/>
      <c r="CS120" s="34"/>
      <c r="CT120" s="34"/>
      <c r="CU120" s="34"/>
      <c r="CV120" s="34"/>
      <c r="CW120" s="34"/>
      <c r="CX120" s="34"/>
      <c r="CY120" s="34"/>
      <c r="CZ120" s="34"/>
      <c r="DA120" s="34"/>
      <c r="DB120" s="34"/>
      <c r="DC120" s="34"/>
      <c r="DD120" s="34"/>
      <c r="DE120" s="34"/>
      <c r="DF120" s="34"/>
      <c r="DG120" s="34"/>
      <c r="DH120" s="34"/>
      <c r="DI120" s="34"/>
      <c r="DJ120" s="34"/>
      <c r="DK120" s="34"/>
      <c r="DL120" s="34"/>
      <c r="DM120" s="34"/>
      <c r="DN120" s="34"/>
      <c r="DO120" s="34"/>
      <c r="DP120" s="34"/>
      <c r="DQ120" s="34"/>
      <c r="DR120" s="34"/>
      <c r="DS120" s="34"/>
      <c r="DT120" s="34"/>
      <c r="DU120" s="34"/>
      <c r="DV120" s="34"/>
      <c r="DW120" s="34"/>
      <c r="DX120" s="34"/>
      <c r="DY120" s="34"/>
      <c r="DZ120" s="34"/>
      <c r="EA120" s="34"/>
      <c r="EB120" s="34"/>
      <c r="EC120" s="34"/>
      <c r="ED120" s="34"/>
      <c r="EE120" s="34"/>
      <c r="EF120" s="34"/>
      <c r="EG120" s="34"/>
      <c r="EH120" s="34"/>
      <c r="EI120" s="34"/>
      <c r="EJ120" s="34"/>
      <c r="EK120" s="34"/>
      <c r="EL120" s="34"/>
      <c r="EM120" s="34"/>
      <c r="EN120" s="34"/>
      <c r="EO120" s="34"/>
      <c r="EP120" s="34"/>
      <c r="EQ120" s="34"/>
      <c r="ER120" s="34"/>
      <c r="ES120" s="34"/>
      <c r="ET120" s="34"/>
      <c r="EU120" s="34"/>
      <c r="EV120" s="34"/>
      <c r="EW120" s="34"/>
      <c r="EX120" s="34"/>
      <c r="EY120" s="34"/>
      <c r="EZ120" s="34"/>
      <c r="FA120" s="34"/>
      <c r="FB120" s="34"/>
      <c r="FC120" s="34"/>
      <c r="FD120" s="34"/>
      <c r="FE120" s="34"/>
      <c r="FF120" s="34"/>
      <c r="FG120" s="34"/>
      <c r="FH120" s="34"/>
      <c r="FI120" s="34"/>
      <c r="FJ120" s="34"/>
      <c r="FK120" s="34"/>
      <c r="FL120" s="34"/>
      <c r="FM120" s="34"/>
      <c r="FN120" s="34"/>
      <c r="FO120" s="34"/>
      <c r="FP120" s="34"/>
      <c r="FQ120" s="34"/>
      <c r="FR120" s="34"/>
      <c r="FS120" s="34"/>
      <c r="FT120" s="34"/>
      <c r="FU120" s="34"/>
      <c r="FV120" s="34"/>
      <c r="FW120" s="34"/>
      <c r="FX120" s="34"/>
      <c r="FY120" s="34"/>
      <c r="FZ120" s="34"/>
      <c r="GA120" s="34"/>
      <c r="GB120" s="34"/>
      <c r="GC120" s="34"/>
      <c r="GD120" s="34"/>
      <c r="GE120" s="34"/>
      <c r="GF120" s="34"/>
      <c r="GG120" s="34"/>
      <c r="GH120" s="34"/>
      <c r="GI120" s="34"/>
      <c r="GJ120" s="34"/>
      <c r="GK120" s="34"/>
      <c r="GL120" s="34"/>
      <c r="GM120" s="34"/>
      <c r="GN120" s="34"/>
      <c r="GO120" s="34"/>
      <c r="GP120" s="34"/>
      <c r="GQ120" s="34"/>
      <c r="GR120" s="34"/>
      <c r="GS120" s="34"/>
      <c r="GT120" s="34"/>
    </row>
    <row r="121" spans="1:202" s="2" customFormat="1" ht="15.75" customHeight="1">
      <c r="A121" s="60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105"/>
      <c r="AH121" s="105"/>
      <c r="AI121" s="105"/>
      <c r="AJ121" s="105"/>
      <c r="AK121" s="48"/>
      <c r="AL121" s="105"/>
      <c r="AM121" s="105"/>
      <c r="AN121" s="105"/>
      <c r="AO121" s="105"/>
      <c r="AP121" s="48"/>
      <c r="AQ121" s="105"/>
      <c r="AR121" s="105"/>
      <c r="AS121" s="170"/>
      <c r="AT121" s="170"/>
      <c r="AU121" s="37"/>
      <c r="AV121" s="105"/>
      <c r="AW121" s="105"/>
      <c r="AX121" s="80"/>
      <c r="AY121" s="80"/>
      <c r="AZ121" s="37"/>
      <c r="BA121" s="105"/>
      <c r="BB121" s="105"/>
      <c r="BC121" s="80"/>
      <c r="BD121" s="80"/>
      <c r="BE121" s="48"/>
      <c r="BF121" s="105"/>
      <c r="BG121" s="105"/>
      <c r="BH121" s="105"/>
      <c r="BI121" s="105"/>
      <c r="BJ121" s="48"/>
      <c r="BK121" s="105"/>
      <c r="BL121" s="105"/>
      <c r="BM121" s="80"/>
      <c r="BN121" s="105"/>
      <c r="BO121" s="48"/>
      <c r="BP121" s="105"/>
      <c r="BQ121" s="105"/>
      <c r="BR121" s="80"/>
      <c r="BS121" s="105"/>
      <c r="BT121" s="151"/>
      <c r="BU121" s="105"/>
      <c r="BV121" s="105"/>
      <c r="BW121" s="80"/>
      <c r="BX121" s="105"/>
      <c r="BY121" s="151"/>
      <c r="BZ121" s="34"/>
      <c r="CA121" s="34"/>
      <c r="CB121" s="34"/>
      <c r="CC121" s="34"/>
      <c r="CD121" s="34"/>
      <c r="CE121" s="34"/>
      <c r="CF121" s="34"/>
      <c r="CG121" s="34"/>
      <c r="CH121" s="34"/>
      <c r="CI121" s="34"/>
      <c r="CJ121" s="34"/>
      <c r="CK121" s="34"/>
      <c r="CL121" s="34"/>
      <c r="CM121" s="34"/>
      <c r="CN121" s="34"/>
      <c r="CO121" s="34"/>
      <c r="CP121" s="34"/>
      <c r="CQ121" s="34"/>
      <c r="CR121" s="34"/>
      <c r="CS121" s="34"/>
      <c r="CT121" s="34"/>
      <c r="CU121" s="34"/>
      <c r="CV121" s="34"/>
      <c r="CW121" s="34"/>
      <c r="CX121" s="34"/>
      <c r="CY121" s="34"/>
      <c r="CZ121" s="34"/>
      <c r="DA121" s="34"/>
      <c r="DB121" s="34"/>
      <c r="DC121" s="34"/>
      <c r="DD121" s="34"/>
      <c r="DE121" s="34"/>
      <c r="DF121" s="34"/>
      <c r="DG121" s="34"/>
      <c r="DH121" s="34"/>
      <c r="DI121" s="34"/>
      <c r="DJ121" s="34"/>
      <c r="DK121" s="34"/>
      <c r="DL121" s="34"/>
      <c r="DM121" s="34"/>
      <c r="DN121" s="34"/>
      <c r="DO121" s="34"/>
      <c r="DP121" s="34"/>
      <c r="DQ121" s="34"/>
      <c r="DR121" s="34"/>
      <c r="DS121" s="34"/>
      <c r="DT121" s="34"/>
      <c r="DU121" s="34"/>
      <c r="DV121" s="34"/>
      <c r="DW121" s="34"/>
      <c r="DX121" s="34"/>
      <c r="DY121" s="34"/>
      <c r="DZ121" s="34"/>
      <c r="EA121" s="34"/>
      <c r="EB121" s="34"/>
      <c r="EC121" s="34"/>
      <c r="ED121" s="34"/>
      <c r="EE121" s="34"/>
      <c r="EF121" s="34"/>
      <c r="EG121" s="34"/>
      <c r="EH121" s="34"/>
      <c r="EI121" s="34"/>
      <c r="EJ121" s="34"/>
      <c r="EK121" s="34"/>
      <c r="EL121" s="34"/>
      <c r="EM121" s="34"/>
      <c r="EN121" s="34"/>
      <c r="EO121" s="34"/>
      <c r="EP121" s="34"/>
      <c r="EQ121" s="34"/>
      <c r="ER121" s="34"/>
      <c r="ES121" s="34"/>
      <c r="ET121" s="34"/>
      <c r="EU121" s="34"/>
      <c r="EV121" s="34"/>
      <c r="EW121" s="34"/>
      <c r="EX121" s="34"/>
      <c r="EY121" s="34"/>
      <c r="EZ121" s="34"/>
      <c r="FA121" s="34"/>
      <c r="FB121" s="34"/>
      <c r="FC121" s="34"/>
      <c r="FD121" s="34"/>
      <c r="FE121" s="34"/>
      <c r="FF121" s="34"/>
      <c r="FG121" s="34"/>
      <c r="FH121" s="34"/>
      <c r="FI121" s="34"/>
      <c r="FJ121" s="34"/>
      <c r="FK121" s="34"/>
      <c r="FL121" s="34"/>
      <c r="FM121" s="34"/>
      <c r="FN121" s="34"/>
      <c r="FO121" s="34"/>
      <c r="FP121" s="34"/>
      <c r="FQ121" s="34"/>
      <c r="FR121" s="34"/>
      <c r="FS121" s="34"/>
      <c r="FT121" s="34"/>
      <c r="FU121" s="34"/>
      <c r="FV121" s="34"/>
      <c r="FW121" s="34"/>
      <c r="FX121" s="34"/>
      <c r="FY121" s="34"/>
      <c r="FZ121" s="34"/>
      <c r="GA121" s="34"/>
      <c r="GB121" s="34"/>
      <c r="GC121" s="34"/>
      <c r="GD121" s="34"/>
      <c r="GE121" s="34"/>
      <c r="GF121" s="34"/>
      <c r="GG121" s="34"/>
      <c r="GH121" s="34"/>
      <c r="GI121" s="34"/>
      <c r="GJ121" s="34"/>
      <c r="GK121" s="34"/>
      <c r="GL121" s="34"/>
      <c r="GM121" s="34"/>
      <c r="GN121" s="34"/>
      <c r="GO121" s="34"/>
      <c r="GP121" s="34"/>
      <c r="GQ121" s="34"/>
      <c r="GR121" s="34"/>
      <c r="GS121" s="34"/>
      <c r="GT121" s="34"/>
    </row>
    <row r="122" spans="1:202" s="2" customFormat="1" ht="3" customHeight="1">
      <c r="A122" s="83"/>
      <c r="B122" s="83"/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  <c r="AA122" s="83"/>
      <c r="AB122" s="83"/>
      <c r="AC122" s="83"/>
      <c r="AD122" s="83"/>
      <c r="AE122" s="83"/>
      <c r="AF122" s="83"/>
      <c r="AG122" s="83"/>
      <c r="AH122" s="83"/>
      <c r="AI122" s="83"/>
      <c r="AJ122" s="83"/>
      <c r="AK122" s="83"/>
      <c r="AL122" s="83"/>
      <c r="AM122" s="83"/>
      <c r="AN122" s="83"/>
      <c r="AO122" s="83"/>
      <c r="AP122" s="83"/>
      <c r="AQ122" s="83"/>
      <c r="AR122" s="83"/>
      <c r="AS122" s="83"/>
      <c r="AT122" s="83"/>
      <c r="AU122" s="83"/>
      <c r="AV122" s="83"/>
      <c r="AW122" s="83"/>
      <c r="AX122" s="83"/>
      <c r="AY122" s="83"/>
      <c r="AZ122" s="83"/>
      <c r="BA122" s="83"/>
      <c r="BB122" s="83"/>
      <c r="BC122" s="83"/>
      <c r="BD122" s="83"/>
      <c r="BE122" s="83"/>
      <c r="BF122" s="83"/>
      <c r="BG122" s="83"/>
      <c r="BH122" s="83"/>
      <c r="BI122" s="83"/>
      <c r="BJ122" s="83"/>
      <c r="BK122" s="83"/>
      <c r="BL122" s="83"/>
      <c r="BM122" s="83"/>
      <c r="BN122" s="83"/>
      <c r="BO122" s="83"/>
      <c r="BP122" s="83"/>
      <c r="BQ122" s="83"/>
      <c r="BR122" s="83"/>
      <c r="BS122" s="83"/>
      <c r="BT122" s="83"/>
      <c r="BU122" s="83"/>
      <c r="BV122" s="83"/>
      <c r="BW122" s="83"/>
      <c r="BX122" s="83"/>
      <c r="BY122" s="83"/>
      <c r="BZ122" s="34"/>
      <c r="CA122" s="34"/>
      <c r="CB122" s="34"/>
      <c r="CC122" s="34"/>
      <c r="CD122" s="34"/>
      <c r="CE122" s="34"/>
      <c r="CF122" s="34"/>
      <c r="CG122" s="34"/>
      <c r="CH122" s="34"/>
      <c r="CI122" s="34"/>
      <c r="CJ122" s="34"/>
      <c r="CK122" s="34"/>
      <c r="CL122" s="34"/>
      <c r="CM122" s="34"/>
      <c r="CN122" s="34"/>
      <c r="CO122" s="34"/>
      <c r="CP122" s="34"/>
      <c r="CQ122" s="34"/>
      <c r="CR122" s="34"/>
      <c r="CS122" s="34"/>
      <c r="CT122" s="34"/>
      <c r="CU122" s="34"/>
      <c r="CV122" s="34"/>
      <c r="CW122" s="34"/>
      <c r="CX122" s="34"/>
      <c r="CY122" s="34"/>
      <c r="CZ122" s="34"/>
      <c r="DA122" s="34"/>
      <c r="DB122" s="34"/>
      <c r="DC122" s="34"/>
      <c r="DD122" s="34"/>
      <c r="DE122" s="34"/>
      <c r="DF122" s="34"/>
      <c r="DG122" s="34"/>
      <c r="DH122" s="34"/>
      <c r="DI122" s="34"/>
      <c r="DJ122" s="34"/>
      <c r="DK122" s="34"/>
      <c r="DL122" s="34"/>
      <c r="DM122" s="34"/>
      <c r="DN122" s="34"/>
      <c r="DO122" s="34"/>
      <c r="DP122" s="34"/>
      <c r="DQ122" s="34"/>
      <c r="DR122" s="34"/>
      <c r="DS122" s="34"/>
      <c r="DT122" s="34"/>
      <c r="DU122" s="34"/>
      <c r="DV122" s="34"/>
      <c r="DW122" s="34"/>
      <c r="DX122" s="34"/>
      <c r="DY122" s="34"/>
      <c r="DZ122" s="34"/>
      <c r="EA122" s="34"/>
      <c r="EB122" s="34"/>
      <c r="EC122" s="34"/>
      <c r="ED122" s="34"/>
      <c r="EE122" s="34"/>
      <c r="EF122" s="34"/>
      <c r="EG122" s="34"/>
      <c r="EH122" s="34"/>
      <c r="EI122" s="34"/>
      <c r="EJ122" s="34"/>
      <c r="EK122" s="34"/>
      <c r="EL122" s="34"/>
      <c r="EM122" s="34"/>
      <c r="EN122" s="34"/>
      <c r="EO122" s="34"/>
      <c r="EP122" s="34"/>
      <c r="EQ122" s="34"/>
      <c r="ER122" s="34"/>
      <c r="ES122" s="34"/>
      <c r="ET122" s="34"/>
      <c r="EU122" s="34"/>
      <c r="EV122" s="34"/>
      <c r="EW122" s="34"/>
      <c r="EX122" s="34"/>
      <c r="EY122" s="34"/>
      <c r="EZ122" s="34"/>
      <c r="FA122" s="34"/>
      <c r="FB122" s="34"/>
      <c r="FC122" s="34"/>
      <c r="FD122" s="34"/>
      <c r="FE122" s="34"/>
      <c r="FF122" s="34"/>
      <c r="FG122" s="34"/>
      <c r="FH122" s="34"/>
      <c r="FI122" s="34"/>
      <c r="FJ122" s="34"/>
      <c r="FK122" s="34"/>
      <c r="FL122" s="34"/>
      <c r="FM122" s="34"/>
      <c r="FN122" s="34"/>
      <c r="FO122" s="34"/>
      <c r="FP122" s="34"/>
      <c r="FQ122" s="34"/>
      <c r="FR122" s="34"/>
      <c r="FS122" s="34"/>
      <c r="FT122" s="34"/>
      <c r="FU122" s="34"/>
      <c r="FV122" s="34"/>
      <c r="FW122" s="34"/>
      <c r="FX122" s="34"/>
      <c r="FY122" s="34"/>
      <c r="FZ122" s="34"/>
      <c r="GA122" s="34"/>
      <c r="GB122" s="34"/>
      <c r="GC122" s="34"/>
      <c r="GD122" s="34"/>
      <c r="GE122" s="34"/>
      <c r="GF122" s="34"/>
      <c r="GG122" s="34"/>
      <c r="GH122" s="34"/>
      <c r="GI122" s="34"/>
      <c r="GJ122" s="34"/>
      <c r="GK122" s="34"/>
      <c r="GL122" s="34"/>
      <c r="GM122" s="34"/>
      <c r="GN122" s="34"/>
      <c r="GO122" s="34"/>
      <c r="GP122" s="34"/>
      <c r="GQ122" s="34"/>
      <c r="GR122" s="34"/>
      <c r="GS122" s="34"/>
      <c r="GT122" s="34"/>
    </row>
    <row r="123" spans="1:202" ht="21">
      <c r="A123" s="33" t="s">
        <v>15</v>
      </c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  <c r="BH123" s="22"/>
      <c r="BI123" s="22"/>
      <c r="BJ123" s="22"/>
      <c r="BK123" s="22"/>
      <c r="BL123" s="22"/>
      <c r="BM123" s="22"/>
      <c r="BN123" s="22"/>
      <c r="BO123" s="22"/>
      <c r="BP123" s="22"/>
      <c r="BQ123" s="22"/>
      <c r="BR123" s="22"/>
      <c r="BS123" s="22"/>
      <c r="BT123" s="22"/>
      <c r="BU123" s="22"/>
      <c r="BV123" s="22"/>
      <c r="BW123" s="22"/>
      <c r="BX123" s="22"/>
      <c r="BY123" s="22"/>
    </row>
    <row r="124" spans="1:202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</row>
    <row r="125" spans="1:202">
      <c r="A125" s="295" t="s">
        <v>24</v>
      </c>
      <c r="B125" s="289"/>
      <c r="C125" s="283"/>
      <c r="D125" s="283"/>
      <c r="E125" s="283"/>
      <c r="F125" s="283"/>
      <c r="G125" s="289"/>
      <c r="H125" s="283"/>
      <c r="I125" s="283"/>
      <c r="J125" s="283"/>
      <c r="K125" s="283"/>
      <c r="L125" s="283"/>
      <c r="M125" s="283"/>
      <c r="N125" s="283"/>
      <c r="O125" s="283"/>
      <c r="P125" s="283"/>
      <c r="Q125" s="283"/>
      <c r="R125" s="283"/>
      <c r="S125" s="283"/>
      <c r="T125" s="283"/>
      <c r="U125" s="283"/>
      <c r="V125" s="283"/>
      <c r="W125" s="283"/>
      <c r="X125" s="283"/>
      <c r="Y125" s="283"/>
      <c r="Z125" s="283"/>
      <c r="AA125" s="283"/>
      <c r="AB125" s="283"/>
      <c r="AC125" s="283"/>
      <c r="AD125" s="283"/>
      <c r="AE125" s="283"/>
      <c r="AF125" s="283"/>
      <c r="AG125" s="283"/>
      <c r="AH125" s="283"/>
      <c r="AI125" s="283"/>
      <c r="AJ125" s="283"/>
      <c r="AK125" s="283"/>
      <c r="AL125" s="283"/>
      <c r="AM125" s="283"/>
      <c r="AN125" s="283"/>
      <c r="AO125" s="283"/>
      <c r="AP125" s="283"/>
      <c r="AQ125" s="283"/>
      <c r="AR125" s="283"/>
      <c r="AS125" s="283"/>
      <c r="AT125" s="283"/>
      <c r="AU125" s="283"/>
      <c r="AV125" s="283"/>
      <c r="AW125" s="283"/>
      <c r="AX125" s="283"/>
      <c r="AY125" s="283"/>
      <c r="AZ125" s="283"/>
      <c r="BA125" s="283"/>
      <c r="BB125" s="283"/>
      <c r="BC125" s="283"/>
      <c r="BD125" s="283"/>
      <c r="BE125" s="283"/>
      <c r="BF125" s="283"/>
      <c r="BG125" s="283"/>
      <c r="BH125" s="283"/>
      <c r="BI125" s="283"/>
      <c r="BJ125" s="283"/>
      <c r="BK125" s="283"/>
      <c r="BL125" s="283"/>
      <c r="BM125" s="283"/>
      <c r="BN125" s="283"/>
      <c r="BO125" s="283"/>
      <c r="BP125" s="283"/>
      <c r="BQ125" s="283"/>
      <c r="BR125" s="283"/>
      <c r="BS125" s="283"/>
      <c r="BT125" s="283"/>
      <c r="BU125" s="283"/>
      <c r="BV125" s="283"/>
      <c r="BW125" s="283"/>
      <c r="BX125" s="283"/>
      <c r="BY125" s="283"/>
    </row>
    <row r="126" spans="1:202" ht="3.6" customHeight="1">
      <c r="A126" s="60"/>
      <c r="B126" s="28"/>
      <c r="C126" s="60"/>
      <c r="D126" s="60"/>
      <c r="E126" s="60"/>
      <c r="F126" s="60"/>
      <c r="G126" s="28"/>
      <c r="H126" s="60"/>
      <c r="I126" s="60"/>
      <c r="J126" s="60"/>
      <c r="K126" s="60"/>
      <c r="L126" s="20"/>
      <c r="M126" s="60"/>
      <c r="N126" s="60"/>
      <c r="O126" s="60"/>
      <c r="P126" s="60"/>
      <c r="Q126" s="20"/>
      <c r="R126" s="60"/>
      <c r="S126" s="60"/>
      <c r="T126" s="60"/>
      <c r="U126" s="60"/>
      <c r="V126" s="20"/>
      <c r="W126" s="60"/>
      <c r="X126" s="60"/>
      <c r="Y126" s="60"/>
      <c r="Z126" s="60"/>
      <c r="AA126" s="20"/>
      <c r="AB126" s="60"/>
      <c r="AC126" s="60"/>
      <c r="AD126" s="60"/>
      <c r="AE126" s="60"/>
      <c r="AF126" s="20"/>
      <c r="AG126" s="60"/>
      <c r="AH126" s="60"/>
      <c r="AI126" s="60"/>
      <c r="AJ126" s="60"/>
      <c r="AK126" s="20"/>
      <c r="AL126" s="60"/>
      <c r="AM126" s="60"/>
      <c r="AN126" s="60"/>
      <c r="AO126" s="60"/>
      <c r="AP126" s="20"/>
      <c r="AQ126" s="60"/>
      <c r="AR126" s="60"/>
      <c r="AS126" s="60"/>
      <c r="AT126" s="60"/>
      <c r="AU126" s="20"/>
      <c r="AV126" s="60"/>
      <c r="AW126" s="60"/>
      <c r="AX126" s="60"/>
      <c r="AY126" s="60"/>
      <c r="AZ126" s="20"/>
      <c r="BA126" s="60"/>
      <c r="BB126" s="60"/>
      <c r="BC126" s="60"/>
      <c r="BD126" s="60"/>
      <c r="BE126" s="20"/>
      <c r="BF126" s="60"/>
      <c r="BG126" s="60"/>
      <c r="BH126" s="60"/>
      <c r="BI126" s="60"/>
      <c r="BJ126" s="20"/>
      <c r="BK126" s="60"/>
      <c r="BL126" s="60"/>
      <c r="BM126" s="60"/>
      <c r="BN126" s="60"/>
      <c r="BO126" s="20"/>
      <c r="BP126" s="60"/>
      <c r="BQ126" s="60"/>
      <c r="BR126" s="60"/>
      <c r="BS126" s="60"/>
      <c r="BT126" s="20"/>
      <c r="BU126" s="60"/>
      <c r="BV126" s="60"/>
      <c r="BW126" s="60"/>
      <c r="BX126" s="60"/>
      <c r="BY126" s="20"/>
    </row>
    <row r="127" spans="1:202">
      <c r="A127" s="60" t="s">
        <v>102</v>
      </c>
      <c r="B127" s="125">
        <v>2621</v>
      </c>
      <c r="C127" s="70" t="s">
        <v>37</v>
      </c>
      <c r="D127" s="70" t="s">
        <v>37</v>
      </c>
      <c r="E127" s="70" t="s">
        <v>37</v>
      </c>
      <c r="F127" s="70" t="s">
        <v>37</v>
      </c>
      <c r="G127" s="125">
        <v>2325</v>
      </c>
      <c r="H127" s="70" t="s">
        <v>37</v>
      </c>
      <c r="I127" s="70" t="s">
        <v>37</v>
      </c>
      <c r="J127" s="70" t="s">
        <v>37</v>
      </c>
      <c r="K127" s="70" t="s">
        <v>37</v>
      </c>
      <c r="L127" s="125">
        <v>2445</v>
      </c>
      <c r="M127" s="70" t="s">
        <v>37</v>
      </c>
      <c r="N127" s="70" t="s">
        <v>37</v>
      </c>
      <c r="O127" s="70" t="s">
        <v>37</v>
      </c>
      <c r="P127" s="70" t="s">
        <v>37</v>
      </c>
      <c r="Q127" s="125">
        <v>2112</v>
      </c>
      <c r="R127" s="105" t="s">
        <v>34</v>
      </c>
      <c r="S127" s="105" t="s">
        <v>34</v>
      </c>
      <c r="T127" s="105" t="s">
        <v>34</v>
      </c>
      <c r="U127" s="105" t="s">
        <v>34</v>
      </c>
      <c r="V127" s="125">
        <v>2262</v>
      </c>
      <c r="W127" s="105" t="s">
        <v>34</v>
      </c>
      <c r="X127" s="105" t="s">
        <v>34</v>
      </c>
      <c r="Y127" s="105" t="s">
        <v>34</v>
      </c>
      <c r="Z127" s="105" t="s">
        <v>34</v>
      </c>
      <c r="AA127" s="125">
        <v>2102</v>
      </c>
      <c r="AB127" s="105" t="s">
        <v>34</v>
      </c>
      <c r="AC127" s="105" t="s">
        <v>34</v>
      </c>
      <c r="AD127" s="105" t="s">
        <v>34</v>
      </c>
      <c r="AE127" s="105" t="s">
        <v>34</v>
      </c>
      <c r="AF127" s="125">
        <v>2007</v>
      </c>
      <c r="AG127" s="105" t="s">
        <v>34</v>
      </c>
      <c r="AH127" s="105" t="s">
        <v>34</v>
      </c>
      <c r="AI127" s="105" t="s">
        <v>34</v>
      </c>
      <c r="AJ127" s="61">
        <v>1932</v>
      </c>
      <c r="AK127" s="125">
        <v>1932</v>
      </c>
      <c r="AL127" s="105" t="s">
        <v>34</v>
      </c>
      <c r="AM127" s="105" t="s">
        <v>34</v>
      </c>
      <c r="AN127" s="105" t="s">
        <v>34</v>
      </c>
      <c r="AO127" s="61">
        <v>1966</v>
      </c>
      <c r="AP127" s="125">
        <v>1966</v>
      </c>
      <c r="AQ127" s="105" t="s">
        <v>34</v>
      </c>
      <c r="AR127" s="105" t="s">
        <v>34</v>
      </c>
      <c r="AS127" s="105" t="s">
        <v>34</v>
      </c>
      <c r="AT127" s="61">
        <v>1905</v>
      </c>
      <c r="AU127" s="125">
        <v>1905</v>
      </c>
      <c r="AV127" s="105" t="s">
        <v>34</v>
      </c>
      <c r="AW127" s="105" t="s">
        <v>34</v>
      </c>
      <c r="AX127" s="105" t="s">
        <v>34</v>
      </c>
      <c r="AY127" s="61">
        <v>1864</v>
      </c>
      <c r="AZ127" s="125">
        <v>1864</v>
      </c>
      <c r="BA127" s="105" t="s">
        <v>34</v>
      </c>
      <c r="BB127" s="105" t="s">
        <v>34</v>
      </c>
      <c r="BC127" s="105" t="s">
        <v>34</v>
      </c>
      <c r="BD127" s="61">
        <f>BE127</f>
        <v>1653</v>
      </c>
      <c r="BE127" s="125">
        <v>1653</v>
      </c>
      <c r="BF127" s="105" t="s">
        <v>34</v>
      </c>
      <c r="BG127" s="105" t="s">
        <v>34</v>
      </c>
      <c r="BH127" s="105" t="s">
        <v>34</v>
      </c>
      <c r="BI127" s="61">
        <f>BJ127</f>
        <v>1419</v>
      </c>
      <c r="BJ127" s="125">
        <v>1419</v>
      </c>
      <c r="BK127" s="105" t="s">
        <v>34</v>
      </c>
      <c r="BL127" s="105" t="s">
        <v>34</v>
      </c>
      <c r="BM127" s="105" t="s">
        <v>34</v>
      </c>
      <c r="BN127" s="61">
        <v>1311</v>
      </c>
      <c r="BO127" s="125">
        <v>1311</v>
      </c>
      <c r="BP127" s="105" t="s">
        <v>34</v>
      </c>
      <c r="BQ127" s="105" t="s">
        <v>34</v>
      </c>
      <c r="BR127" s="105" t="s">
        <v>34</v>
      </c>
      <c r="BS127" s="61">
        <f>BT127</f>
        <v>1121</v>
      </c>
      <c r="BT127" s="125">
        <v>1121</v>
      </c>
      <c r="BU127" s="105" t="s">
        <v>34</v>
      </c>
      <c r="BV127" s="105" t="s">
        <v>34</v>
      </c>
      <c r="BW127" s="105" t="s">
        <v>34</v>
      </c>
      <c r="BX127" s="61">
        <f>BY127</f>
        <v>949</v>
      </c>
      <c r="BY127" s="125">
        <v>949</v>
      </c>
    </row>
    <row r="128" spans="1:202" ht="3.75" customHeight="1">
      <c r="A128" s="62"/>
      <c r="B128" s="23"/>
      <c r="C128" s="63"/>
      <c r="D128" s="63"/>
      <c r="E128" s="63"/>
      <c r="F128" s="63"/>
      <c r="G128" s="23"/>
      <c r="H128" s="63"/>
      <c r="I128" s="63"/>
      <c r="J128" s="63"/>
      <c r="K128" s="63"/>
      <c r="L128" s="26"/>
      <c r="M128" s="63"/>
      <c r="N128" s="63"/>
      <c r="O128" s="63"/>
      <c r="P128" s="63"/>
      <c r="Q128" s="26"/>
      <c r="R128" s="63"/>
      <c r="S128" s="63"/>
      <c r="T128" s="63"/>
      <c r="U128" s="63"/>
      <c r="V128" s="26"/>
      <c r="W128" s="63"/>
      <c r="X128" s="63"/>
      <c r="Y128" s="63"/>
      <c r="Z128" s="63"/>
      <c r="AA128" s="26"/>
      <c r="AB128" s="63"/>
      <c r="AC128" s="63"/>
      <c r="AD128" s="63"/>
      <c r="AE128" s="63"/>
      <c r="AF128" s="26"/>
      <c r="AG128" s="63"/>
      <c r="AH128" s="63"/>
      <c r="AI128" s="63"/>
      <c r="AJ128" s="61"/>
      <c r="AK128" s="26"/>
      <c r="AL128" s="63"/>
      <c r="AM128" s="63"/>
      <c r="AN128" s="63"/>
      <c r="AO128" s="63"/>
      <c r="AP128" s="26"/>
      <c r="AQ128" s="63"/>
      <c r="AR128" s="63"/>
      <c r="AS128" s="63"/>
      <c r="AT128" s="63"/>
      <c r="AU128" s="26"/>
      <c r="AV128" s="63"/>
      <c r="AW128" s="63"/>
      <c r="AX128" s="63"/>
      <c r="AY128" s="63"/>
      <c r="AZ128" s="26"/>
      <c r="BA128" s="63"/>
      <c r="BB128" s="63"/>
      <c r="BC128" s="63"/>
      <c r="BD128" s="63"/>
      <c r="BE128" s="26"/>
      <c r="BF128" s="63"/>
      <c r="BG128" s="63"/>
      <c r="BH128" s="63"/>
      <c r="BI128" s="63"/>
      <c r="BJ128" s="26"/>
      <c r="BK128" s="63"/>
      <c r="BL128" s="63"/>
      <c r="BM128" s="63"/>
      <c r="BN128" s="63"/>
      <c r="BO128" s="26"/>
      <c r="BP128" s="63"/>
      <c r="BQ128" s="63"/>
      <c r="BR128" s="63"/>
      <c r="BS128" s="63"/>
      <c r="BT128" s="26"/>
      <c r="BU128" s="63"/>
      <c r="BV128" s="63"/>
      <c r="BW128" s="63"/>
      <c r="BX128" s="63"/>
      <c r="BY128" s="26"/>
    </row>
    <row r="129" spans="1:202">
      <c r="A129" s="62" t="s">
        <v>8</v>
      </c>
      <c r="B129" s="23"/>
      <c r="C129" s="64"/>
      <c r="D129" s="64"/>
      <c r="E129" s="64"/>
      <c r="F129" s="64"/>
      <c r="G129" s="23">
        <f>G127/B127-1</f>
        <v>-0.11293399465852727</v>
      </c>
      <c r="H129" s="64"/>
      <c r="I129" s="64"/>
      <c r="J129" s="64"/>
      <c r="K129" s="63"/>
      <c r="L129" s="23">
        <f>L127/G127-1</f>
        <v>5.1612903225806361E-2</v>
      </c>
      <c r="M129" s="64"/>
      <c r="N129" s="64"/>
      <c r="O129" s="64"/>
      <c r="P129" s="63"/>
      <c r="Q129" s="23">
        <f>Q127/L127-1</f>
        <v>-0.1361963190184049</v>
      </c>
      <c r="R129" s="64"/>
      <c r="S129" s="64"/>
      <c r="T129" s="64"/>
      <c r="U129" s="63"/>
      <c r="V129" s="23">
        <f>V127/Q127-1</f>
        <v>7.1022727272727293E-2</v>
      </c>
      <c r="W129" s="64"/>
      <c r="X129" s="64"/>
      <c r="Y129" s="64"/>
      <c r="Z129" s="63"/>
      <c r="AA129" s="23">
        <f>AA127/V127-1</f>
        <v>-7.0733863837312061E-2</v>
      </c>
      <c r="AB129" s="64"/>
      <c r="AC129" s="64"/>
      <c r="AD129" s="64"/>
      <c r="AE129" s="63"/>
      <c r="AF129" s="23">
        <f>AF127/AA127-1</f>
        <v>-4.5195052331113206E-2</v>
      </c>
      <c r="AG129" s="64"/>
      <c r="AH129" s="64"/>
      <c r="AI129" s="64"/>
      <c r="AJ129" s="63"/>
      <c r="AK129" s="23">
        <f>AK127/AF127-1</f>
        <v>-3.7369207772795177E-2</v>
      </c>
      <c r="AL129" s="64"/>
      <c r="AM129" s="64"/>
      <c r="AN129" s="64"/>
      <c r="AO129" s="63"/>
      <c r="AP129" s="23">
        <f>AP127/AK127-1</f>
        <v>1.7598343685300222E-2</v>
      </c>
      <c r="AQ129" s="64"/>
      <c r="AR129" s="64"/>
      <c r="AS129" s="64"/>
      <c r="AT129" s="63"/>
      <c r="AU129" s="23">
        <f>AU127/AP127-1</f>
        <v>-3.1027466937945114E-2</v>
      </c>
      <c r="AV129" s="64"/>
      <c r="AW129" s="64"/>
      <c r="AX129" s="64"/>
      <c r="AY129" s="63"/>
      <c r="AZ129" s="23">
        <f>AZ127/AU127-1</f>
        <v>-2.1522309711286103E-2</v>
      </c>
      <c r="BA129" s="64"/>
      <c r="BB129" s="64"/>
      <c r="BC129" s="64"/>
      <c r="BD129" s="63"/>
      <c r="BE129" s="23">
        <f>BE127/AZ127-1</f>
        <v>-0.1131974248927039</v>
      </c>
      <c r="BF129" s="64"/>
      <c r="BG129" s="64"/>
      <c r="BH129" s="64"/>
      <c r="BI129" s="63"/>
      <c r="BJ129" s="23">
        <f>BJ127/BE127-1</f>
        <v>-0.14156079854809434</v>
      </c>
      <c r="BK129" s="64"/>
      <c r="BL129" s="64"/>
      <c r="BM129" s="64"/>
      <c r="BN129" s="63"/>
      <c r="BO129" s="23">
        <f>BO127/BJ127-1</f>
        <v>-7.6109936575052828E-2</v>
      </c>
      <c r="BP129" s="64"/>
      <c r="BQ129" s="64"/>
      <c r="BR129" s="64"/>
      <c r="BS129" s="63"/>
      <c r="BT129" s="23">
        <f>BT127/BO127-1</f>
        <v>-0.14492753623188404</v>
      </c>
      <c r="BU129" s="64"/>
      <c r="BV129" s="64"/>
      <c r="BW129" s="64"/>
      <c r="BX129" s="63"/>
      <c r="BY129" s="23">
        <f>BY127/BT127-1</f>
        <v>-0.15343443354148079</v>
      </c>
    </row>
    <row r="130" spans="1:202" ht="3.75" customHeight="1">
      <c r="A130" s="62"/>
      <c r="B130" s="23"/>
      <c r="C130" s="64"/>
      <c r="D130" s="64"/>
      <c r="E130" s="64"/>
      <c r="F130" s="64"/>
      <c r="G130" s="23"/>
      <c r="H130" s="64"/>
      <c r="I130" s="64"/>
      <c r="J130" s="64"/>
      <c r="K130" s="63"/>
      <c r="L130" s="23"/>
      <c r="M130" s="64"/>
      <c r="N130" s="64"/>
      <c r="O130" s="64"/>
      <c r="P130" s="63"/>
      <c r="Q130" s="23"/>
      <c r="R130" s="64"/>
      <c r="S130" s="64"/>
      <c r="T130" s="64"/>
      <c r="U130" s="63"/>
      <c r="V130" s="23"/>
      <c r="W130" s="64"/>
      <c r="X130" s="64"/>
      <c r="Y130" s="64"/>
      <c r="Z130" s="63"/>
      <c r="AA130" s="23"/>
      <c r="AB130" s="64"/>
      <c r="AC130" s="64"/>
      <c r="AD130" s="64"/>
      <c r="AE130" s="63"/>
      <c r="AF130" s="23"/>
      <c r="AG130" s="64"/>
      <c r="AH130" s="64"/>
      <c r="AI130" s="64"/>
      <c r="AJ130" s="63"/>
      <c r="AK130" s="23"/>
      <c r="AL130" s="64"/>
      <c r="AM130" s="64"/>
      <c r="AN130" s="64"/>
      <c r="AO130" s="63"/>
      <c r="AP130" s="23"/>
      <c r="AQ130" s="64"/>
      <c r="AR130" s="64"/>
      <c r="AS130" s="64"/>
      <c r="AT130" s="63"/>
      <c r="AU130" s="23"/>
      <c r="AV130" s="64"/>
      <c r="AW130" s="64"/>
      <c r="AX130" s="64"/>
      <c r="AY130" s="63"/>
      <c r="AZ130" s="23"/>
      <c r="BA130" s="64"/>
      <c r="BB130" s="64"/>
      <c r="BC130" s="64"/>
      <c r="BD130" s="63"/>
      <c r="BE130" s="23"/>
      <c r="BF130" s="64"/>
      <c r="BG130" s="64"/>
      <c r="BH130" s="64"/>
      <c r="BI130" s="63"/>
      <c r="BJ130" s="23"/>
      <c r="BK130" s="64"/>
      <c r="BL130" s="64"/>
      <c r="BM130" s="64"/>
      <c r="BN130" s="63"/>
      <c r="BO130" s="23"/>
      <c r="BP130" s="64"/>
      <c r="BQ130" s="64"/>
      <c r="BR130" s="64"/>
      <c r="BS130" s="63"/>
      <c r="BT130" s="23"/>
      <c r="BU130" s="64"/>
      <c r="BV130" s="64"/>
      <c r="BW130" s="64"/>
      <c r="BX130" s="63"/>
      <c r="BY130" s="23"/>
    </row>
    <row r="131" spans="1:202" ht="3.75" customHeight="1">
      <c r="A131" s="62"/>
      <c r="B131" s="23"/>
      <c r="C131" s="64"/>
      <c r="D131" s="64"/>
      <c r="E131" s="64"/>
      <c r="F131" s="64"/>
      <c r="G131" s="23"/>
      <c r="H131" s="64"/>
      <c r="I131" s="64"/>
      <c r="J131" s="64"/>
      <c r="K131" s="63"/>
      <c r="L131" s="23"/>
      <c r="M131" s="64"/>
      <c r="N131" s="64"/>
      <c r="O131" s="64"/>
      <c r="P131" s="63"/>
      <c r="Q131" s="23"/>
      <c r="R131" s="64"/>
      <c r="S131" s="64"/>
      <c r="T131" s="64"/>
      <c r="U131" s="63"/>
      <c r="V131" s="23"/>
      <c r="W131" s="64"/>
      <c r="X131" s="64"/>
      <c r="Y131" s="64"/>
      <c r="Z131" s="63"/>
      <c r="AA131" s="23"/>
      <c r="AB131" s="64"/>
      <c r="AC131" s="64"/>
      <c r="AD131" s="64"/>
      <c r="AE131" s="63"/>
      <c r="AF131" s="23"/>
      <c r="AG131" s="64"/>
      <c r="AH131" s="64"/>
      <c r="AI131" s="64"/>
      <c r="AJ131" s="63"/>
      <c r="AK131" s="23"/>
      <c r="AL131" s="64"/>
      <c r="AM131" s="64"/>
      <c r="AN131" s="64"/>
      <c r="AO131" s="63"/>
      <c r="AP131" s="23"/>
      <c r="AQ131" s="64"/>
      <c r="AR131" s="64"/>
      <c r="AS131" s="64"/>
      <c r="AT131" s="63"/>
      <c r="AU131" s="23"/>
      <c r="AV131" s="64"/>
      <c r="AW131" s="64"/>
      <c r="AX131" s="64"/>
      <c r="AY131" s="63"/>
      <c r="AZ131" s="23"/>
      <c r="BA131" s="64"/>
      <c r="BB131" s="64"/>
      <c r="BC131" s="64"/>
      <c r="BD131" s="63"/>
      <c r="BE131" s="23"/>
      <c r="BF131" s="64"/>
      <c r="BG131" s="64"/>
      <c r="BH131" s="64"/>
      <c r="BI131" s="63"/>
      <c r="BJ131" s="23"/>
      <c r="BK131" s="64"/>
      <c r="BL131" s="64"/>
      <c r="BM131" s="64"/>
      <c r="BN131" s="63"/>
      <c r="BO131" s="23"/>
      <c r="BP131" s="64"/>
      <c r="BQ131" s="64"/>
      <c r="BR131" s="64"/>
      <c r="BS131" s="63"/>
      <c r="BT131" s="23"/>
      <c r="BU131" s="64"/>
      <c r="BV131" s="64"/>
      <c r="BW131" s="64"/>
      <c r="BX131" s="63"/>
      <c r="BY131" s="23"/>
    </row>
    <row r="132" spans="1:202">
      <c r="A132" s="60" t="s">
        <v>124</v>
      </c>
      <c r="B132" s="85" t="s">
        <v>37</v>
      </c>
      <c r="C132" s="70" t="s">
        <v>37</v>
      </c>
      <c r="D132" s="70" t="s">
        <v>37</v>
      </c>
      <c r="E132" s="70" t="s">
        <v>37</v>
      </c>
      <c r="F132" s="70" t="s">
        <v>37</v>
      </c>
      <c r="G132" s="85" t="s">
        <v>37</v>
      </c>
      <c r="H132" s="68">
        <v>3.9E-2</v>
      </c>
      <c r="I132" s="68">
        <v>3.5999999999999997E-2</v>
      </c>
      <c r="J132" s="68">
        <v>3.4000000000000002E-2</v>
      </c>
      <c r="K132" s="68">
        <v>3.9E-2</v>
      </c>
      <c r="L132" s="37">
        <v>0.14799999999999999</v>
      </c>
      <c r="M132" s="68">
        <v>3.2000000000000001E-2</v>
      </c>
      <c r="N132" s="68">
        <v>2.9000000000000001E-2</v>
      </c>
      <c r="O132" s="68">
        <v>3.2000000000000001E-2</v>
      </c>
      <c r="P132" s="68">
        <v>3.5000000000000003E-2</v>
      </c>
      <c r="Q132" s="37">
        <v>0.127</v>
      </c>
      <c r="R132" s="68">
        <v>2.9000000000000001E-2</v>
      </c>
      <c r="S132" s="68">
        <v>2.8000000000000001E-2</v>
      </c>
      <c r="T132" s="68">
        <v>3.2000000000000001E-2</v>
      </c>
      <c r="U132" s="68">
        <v>3.6999999999999998E-2</v>
      </c>
      <c r="V132" s="37">
        <v>0.126</v>
      </c>
      <c r="W132" s="68">
        <v>4.2999999999999997E-2</v>
      </c>
      <c r="X132" s="68">
        <v>4.1000000000000002E-2</v>
      </c>
      <c r="Y132" s="68">
        <v>4.5999999999999999E-2</v>
      </c>
      <c r="Z132" s="68">
        <v>5.5E-2</v>
      </c>
      <c r="AA132" s="37">
        <v>0.184</v>
      </c>
      <c r="AB132" s="68">
        <v>4.2000000000000003E-2</v>
      </c>
      <c r="AC132" s="68">
        <v>4.4999999999999998E-2</v>
      </c>
      <c r="AD132" s="68">
        <v>4.7E-2</v>
      </c>
      <c r="AE132" s="68">
        <v>4.5999999999999999E-2</v>
      </c>
      <c r="AF132" s="37">
        <v>0.18</v>
      </c>
      <c r="AG132" s="68">
        <v>0.04</v>
      </c>
      <c r="AH132" s="68">
        <v>3.6999999999999998E-2</v>
      </c>
      <c r="AI132" s="68">
        <v>4.4999999999999998E-2</v>
      </c>
      <c r="AJ132" s="68">
        <v>4.7E-2</v>
      </c>
      <c r="AK132" s="37">
        <v>0.17</v>
      </c>
      <c r="AL132" s="68">
        <v>4.1000000000000002E-2</v>
      </c>
      <c r="AM132" s="108">
        <v>4.2000000000000003E-2</v>
      </c>
      <c r="AN132" s="68">
        <v>4.3999999999999997E-2</v>
      </c>
      <c r="AO132" s="68">
        <v>4.5999999999999999E-2</v>
      </c>
      <c r="AP132" s="37">
        <v>0.17299999999999999</v>
      </c>
      <c r="AQ132" s="68">
        <v>5.1999999999999998E-2</v>
      </c>
      <c r="AR132" s="108">
        <v>4.4999999999999998E-2</v>
      </c>
      <c r="AS132" s="108">
        <v>5.5E-2</v>
      </c>
      <c r="AT132" s="80">
        <f>AU132-AS132-AR132-AQ132</f>
        <v>5.1999999999999998E-2</v>
      </c>
      <c r="AU132" s="37">
        <v>0.20399999999999999</v>
      </c>
      <c r="AV132" s="68">
        <v>5.2999999999999999E-2</v>
      </c>
      <c r="AW132" s="68">
        <v>0.05</v>
      </c>
      <c r="AX132" s="68">
        <v>6.3E-2</v>
      </c>
      <c r="AY132" s="80">
        <f>AZ132-AX132-AW132-AV132</f>
        <v>6.8000000000000005E-2</v>
      </c>
      <c r="AZ132" s="37">
        <v>0.23400000000000001</v>
      </c>
      <c r="BA132" s="68">
        <v>0.06</v>
      </c>
      <c r="BB132" s="68">
        <v>0.06</v>
      </c>
      <c r="BC132" s="68">
        <v>5.8000000000000003E-2</v>
      </c>
      <c r="BD132" s="80">
        <f>BE132-BC132-BB132-BA132</f>
        <v>7.7000000000000013E-2</v>
      </c>
      <c r="BE132" s="37">
        <v>0.255</v>
      </c>
      <c r="BF132" s="68">
        <v>6.6000000000000003E-2</v>
      </c>
      <c r="BG132" s="68">
        <v>6.2E-2</v>
      </c>
      <c r="BH132" s="68">
        <v>7.0999999999999994E-2</v>
      </c>
      <c r="BI132" s="80">
        <v>6.3E-2</v>
      </c>
      <c r="BJ132" s="37">
        <f>BI132+BH132+BG132+BF132</f>
        <v>0.26200000000000001</v>
      </c>
      <c r="BK132" s="68">
        <v>6.7000000000000004E-2</v>
      </c>
      <c r="BL132" s="68">
        <v>6.0999999999999999E-2</v>
      </c>
      <c r="BM132" s="68">
        <v>7.1999999999999995E-2</v>
      </c>
      <c r="BN132" s="80">
        <f>BO132-BM132-BL132-BK132</f>
        <v>0.10199999999999998</v>
      </c>
      <c r="BO132" s="37">
        <v>0.30199999999999999</v>
      </c>
      <c r="BP132" s="68">
        <v>7.9000000000000001E-2</v>
      </c>
      <c r="BQ132" s="68">
        <v>0.06</v>
      </c>
      <c r="BR132" s="68">
        <v>5.5E-2</v>
      </c>
      <c r="BS132" s="80">
        <f>BT132-BR132-BQ132-BP132</f>
        <v>5.9000000000000011E-2</v>
      </c>
      <c r="BT132" s="37">
        <v>0.253</v>
      </c>
      <c r="BU132" s="68">
        <v>7.2999999999999995E-2</v>
      </c>
      <c r="BV132" s="68">
        <v>0.129</v>
      </c>
      <c r="BW132" s="68">
        <v>0.124</v>
      </c>
      <c r="BX132" s="80">
        <v>0.15</v>
      </c>
      <c r="BY132" s="37">
        <v>0.46500000000000002</v>
      </c>
    </row>
    <row r="133" spans="1:202" ht="6" customHeight="1">
      <c r="A133" s="60"/>
      <c r="B133" s="85"/>
      <c r="C133" s="70"/>
      <c r="D133" s="70"/>
      <c r="E133" s="70"/>
      <c r="F133" s="70"/>
      <c r="G133" s="85"/>
      <c r="H133" s="68"/>
      <c r="I133" s="68"/>
      <c r="J133" s="68"/>
      <c r="K133" s="68"/>
      <c r="L133" s="37"/>
      <c r="M133" s="68"/>
      <c r="N133" s="68"/>
      <c r="O133" s="68"/>
      <c r="P133" s="68"/>
      <c r="Q133" s="37"/>
      <c r="R133" s="68"/>
      <c r="S133" s="68"/>
      <c r="T133" s="68"/>
      <c r="U133" s="68"/>
      <c r="V133" s="37"/>
      <c r="W133" s="68"/>
      <c r="X133" s="68"/>
      <c r="Y133" s="68"/>
      <c r="Z133" s="68"/>
      <c r="AA133" s="37"/>
      <c r="AB133" s="68"/>
      <c r="AC133" s="68"/>
      <c r="AD133" s="68"/>
      <c r="AE133" s="68"/>
      <c r="AF133" s="37"/>
      <c r="AG133" s="68"/>
      <c r="AH133" s="68"/>
      <c r="AI133" s="68"/>
      <c r="AJ133" s="68"/>
      <c r="AK133" s="37"/>
      <c r="AL133" s="68"/>
      <c r="AM133" s="68"/>
      <c r="AN133" s="68"/>
      <c r="AO133" s="68"/>
      <c r="AP133" s="37"/>
      <c r="AQ133" s="68"/>
      <c r="AR133" s="68"/>
      <c r="AS133" s="68"/>
      <c r="AT133" s="68"/>
      <c r="AU133" s="37"/>
      <c r="AV133" s="68"/>
      <c r="AW133" s="68"/>
      <c r="AX133" s="68"/>
      <c r="AY133" s="68"/>
      <c r="AZ133" s="37"/>
      <c r="BA133" s="68"/>
      <c r="BB133" s="68"/>
      <c r="BC133" s="68"/>
      <c r="BD133" s="68"/>
      <c r="BE133" s="37"/>
      <c r="BF133" s="68"/>
      <c r="BG133" s="68"/>
      <c r="BH133" s="68"/>
      <c r="BI133" s="68"/>
      <c r="BJ133" s="37"/>
      <c r="BK133" s="68"/>
      <c r="BL133" s="68"/>
      <c r="BM133" s="68"/>
      <c r="BN133" s="68"/>
      <c r="BO133" s="37"/>
      <c r="BP133" s="68"/>
      <c r="BQ133" s="68"/>
      <c r="BR133" s="68"/>
      <c r="BS133" s="68"/>
      <c r="BT133" s="37"/>
      <c r="BU133" s="68"/>
      <c r="BV133" s="68"/>
      <c r="BW133" s="68"/>
      <c r="BX133" s="68"/>
      <c r="BY133" s="37"/>
    </row>
    <row r="134" spans="1:202" ht="12" customHeight="1">
      <c r="A134" s="60" t="s">
        <v>115</v>
      </c>
      <c r="B134" s="126">
        <v>0.36</v>
      </c>
      <c r="C134" s="126"/>
      <c r="D134" s="126"/>
      <c r="E134" s="126"/>
      <c r="F134" s="126"/>
      <c r="G134" s="126">
        <v>0.36</v>
      </c>
      <c r="H134" s="126"/>
      <c r="I134" s="126"/>
      <c r="J134" s="126"/>
      <c r="K134" s="126"/>
      <c r="L134" s="126">
        <v>0.36</v>
      </c>
      <c r="M134" s="126"/>
      <c r="N134" s="126"/>
      <c r="O134" s="126"/>
      <c r="P134" s="126"/>
      <c r="Q134" s="126">
        <v>0.35899999999999999</v>
      </c>
      <c r="R134" s="126"/>
      <c r="S134" s="126"/>
      <c r="T134" s="126"/>
      <c r="U134" s="126"/>
      <c r="V134" s="126">
        <v>0.375</v>
      </c>
      <c r="W134" s="126"/>
      <c r="X134" s="126"/>
      <c r="Y134" s="126"/>
      <c r="Z134" s="126"/>
      <c r="AA134" s="126">
        <v>0.38800000000000001</v>
      </c>
      <c r="AB134" s="126"/>
      <c r="AC134" s="126"/>
      <c r="AD134" s="126"/>
      <c r="AE134" s="126"/>
      <c r="AF134" s="126">
        <v>0.40600000000000003</v>
      </c>
      <c r="AG134" s="105" t="s">
        <v>34</v>
      </c>
      <c r="AH134" s="105" t="s">
        <v>34</v>
      </c>
      <c r="AI134" s="105" t="s">
        <v>34</v>
      </c>
      <c r="AJ134" s="105" t="s">
        <v>34</v>
      </c>
      <c r="AK134" s="149">
        <v>0.42</v>
      </c>
      <c r="AL134" s="105" t="s">
        <v>34</v>
      </c>
      <c r="AM134" s="105" t="s">
        <v>34</v>
      </c>
      <c r="AN134" s="105" t="s">
        <v>34</v>
      </c>
      <c r="AO134" s="105" t="s">
        <v>34</v>
      </c>
      <c r="AP134" s="149">
        <v>0.44</v>
      </c>
      <c r="AQ134" s="105" t="s">
        <v>34</v>
      </c>
      <c r="AR134" s="105" t="s">
        <v>34</v>
      </c>
      <c r="AS134" s="105" t="s">
        <v>34</v>
      </c>
      <c r="AT134" s="105" t="s">
        <v>34</v>
      </c>
      <c r="AU134" s="149">
        <v>0.44</v>
      </c>
      <c r="AV134" s="105" t="s">
        <v>34</v>
      </c>
      <c r="AW134" s="105" t="s">
        <v>34</v>
      </c>
      <c r="AX134" s="68">
        <v>0.42099999999999999</v>
      </c>
      <c r="AY134" s="105" t="s">
        <v>34</v>
      </c>
      <c r="AZ134" s="191" t="s">
        <v>34</v>
      </c>
      <c r="BA134" s="105" t="s">
        <v>34</v>
      </c>
      <c r="BB134" s="105" t="s">
        <v>34</v>
      </c>
      <c r="BC134" s="68">
        <v>0.38200000000000001</v>
      </c>
      <c r="BD134" s="105" t="s">
        <v>34</v>
      </c>
      <c r="BE134" s="191" t="s">
        <v>34</v>
      </c>
      <c r="BF134" s="105" t="s">
        <v>34</v>
      </c>
      <c r="BG134" s="105" t="s">
        <v>34</v>
      </c>
      <c r="BH134" s="105" t="s">
        <v>34</v>
      </c>
      <c r="BI134" s="105" t="s">
        <v>34</v>
      </c>
      <c r="BJ134" s="37">
        <v>0.3</v>
      </c>
      <c r="BK134" s="105" t="s">
        <v>34</v>
      </c>
      <c r="BL134" s="105" t="s">
        <v>34</v>
      </c>
      <c r="BM134" s="105" t="s">
        <v>34</v>
      </c>
      <c r="BN134" s="105" t="s">
        <v>34</v>
      </c>
      <c r="BO134" s="37">
        <v>0.34</v>
      </c>
      <c r="BP134" s="105" t="s">
        <v>34</v>
      </c>
      <c r="BQ134" s="105" t="s">
        <v>34</v>
      </c>
      <c r="BR134" s="105" t="s">
        <v>34</v>
      </c>
      <c r="BS134" s="105" t="s">
        <v>34</v>
      </c>
      <c r="BT134" s="37">
        <v>0.34</v>
      </c>
      <c r="BU134" s="105" t="s">
        <v>34</v>
      </c>
      <c r="BV134" s="105" t="s">
        <v>34</v>
      </c>
      <c r="BW134" s="105" t="s">
        <v>34</v>
      </c>
      <c r="BX134" s="105" t="s">
        <v>34</v>
      </c>
      <c r="BY134" s="37">
        <v>0.22</v>
      </c>
    </row>
    <row r="135" spans="1:202" ht="3.75" customHeight="1">
      <c r="A135" s="60"/>
      <c r="B135" s="126"/>
      <c r="C135" s="126"/>
      <c r="D135" s="126"/>
      <c r="E135" s="126"/>
      <c r="F135" s="126"/>
      <c r="G135" s="126"/>
      <c r="H135" s="126"/>
      <c r="I135" s="126"/>
      <c r="J135" s="126"/>
      <c r="K135" s="126"/>
      <c r="L135" s="126"/>
      <c r="M135" s="126"/>
      <c r="N135" s="126"/>
      <c r="O135" s="126"/>
      <c r="P135" s="126"/>
      <c r="Q135" s="126"/>
      <c r="R135" s="126"/>
      <c r="S135" s="126"/>
      <c r="T135" s="126"/>
      <c r="U135" s="126"/>
      <c r="V135" s="126"/>
      <c r="W135" s="126"/>
      <c r="X135" s="126"/>
      <c r="Y135" s="126"/>
      <c r="Z135" s="126"/>
      <c r="AA135" s="126"/>
      <c r="AB135" s="126"/>
      <c r="AC135" s="126"/>
      <c r="AD135" s="126"/>
      <c r="AE135" s="126"/>
      <c r="AF135" s="126"/>
      <c r="AG135" s="105"/>
      <c r="AH135" s="105"/>
      <c r="AI135" s="105"/>
      <c r="AJ135" s="105"/>
      <c r="AK135" s="149"/>
      <c r="AL135" s="105"/>
      <c r="AM135" s="105"/>
      <c r="AN135" s="105"/>
      <c r="AO135" s="105"/>
      <c r="AP135" s="149"/>
      <c r="AQ135" s="105"/>
      <c r="AR135" s="105"/>
      <c r="AS135" s="105"/>
      <c r="AT135" s="105"/>
      <c r="AU135" s="149"/>
      <c r="AV135" s="105"/>
      <c r="AW135" s="105"/>
      <c r="AX135" s="105"/>
      <c r="AY135" s="105"/>
      <c r="AZ135" s="149"/>
      <c r="BA135" s="105"/>
      <c r="BB135" s="105"/>
      <c r="BC135" s="105"/>
      <c r="BD135" s="105"/>
      <c r="BE135" s="149"/>
      <c r="BF135" s="105"/>
      <c r="BG135" s="105"/>
      <c r="BH135" s="105"/>
      <c r="BI135" s="105"/>
      <c r="BJ135" s="149"/>
      <c r="BK135" s="105"/>
      <c r="BL135" s="105"/>
      <c r="BM135" s="105"/>
      <c r="BN135" s="105"/>
      <c r="BO135" s="149"/>
      <c r="BP135" s="105"/>
      <c r="BQ135" s="105"/>
      <c r="BR135" s="105"/>
      <c r="BS135" s="105"/>
      <c r="BT135" s="149"/>
      <c r="BU135" s="105"/>
      <c r="BV135" s="105"/>
      <c r="BW135" s="105"/>
      <c r="BX135" s="105"/>
      <c r="BY135" s="149"/>
    </row>
    <row r="136" spans="1:202">
      <c r="A136" s="60" t="s">
        <v>116</v>
      </c>
      <c r="B136" s="126">
        <v>0.36</v>
      </c>
      <c r="C136" s="126"/>
      <c r="D136" s="126"/>
      <c r="E136" s="126"/>
      <c r="F136" s="126"/>
      <c r="G136" s="126">
        <v>0.36</v>
      </c>
      <c r="H136" s="126"/>
      <c r="I136" s="126"/>
      <c r="J136" s="126"/>
      <c r="K136" s="126"/>
      <c r="L136" s="126">
        <v>0.31</v>
      </c>
      <c r="M136" s="126"/>
      <c r="N136" s="126"/>
      <c r="O136" s="126"/>
      <c r="P136" s="126"/>
      <c r="Q136" s="126">
        <v>0.307</v>
      </c>
      <c r="R136" s="126"/>
      <c r="S136" s="126"/>
      <c r="T136" s="126"/>
      <c r="U136" s="126"/>
      <c r="V136" s="126">
        <v>0.3</v>
      </c>
      <c r="W136" s="126"/>
      <c r="X136" s="126"/>
      <c r="Y136" s="126"/>
      <c r="Z136" s="126"/>
      <c r="AA136" s="126">
        <v>0.246</v>
      </c>
      <c r="AB136" s="126"/>
      <c r="AC136" s="126"/>
      <c r="AD136" s="126"/>
      <c r="AE136" s="126"/>
      <c r="AF136" s="126">
        <v>0.21199999999999999</v>
      </c>
      <c r="AG136" s="105" t="s">
        <v>34</v>
      </c>
      <c r="AH136" s="105" t="s">
        <v>34</v>
      </c>
      <c r="AI136" s="105" t="s">
        <v>34</v>
      </c>
      <c r="AJ136" s="105" t="s">
        <v>34</v>
      </c>
      <c r="AK136" s="149">
        <v>0.23</v>
      </c>
      <c r="AL136" s="105" t="s">
        <v>34</v>
      </c>
      <c r="AM136" s="105" t="s">
        <v>34</v>
      </c>
      <c r="AN136" s="105" t="s">
        <v>34</v>
      </c>
      <c r="AO136" s="105" t="s">
        <v>34</v>
      </c>
      <c r="AP136" s="149">
        <v>0.21</v>
      </c>
      <c r="AQ136" s="105" t="s">
        <v>34</v>
      </c>
      <c r="AR136" s="105" t="s">
        <v>34</v>
      </c>
      <c r="AS136" s="105" t="s">
        <v>34</v>
      </c>
      <c r="AT136" s="105" t="s">
        <v>34</v>
      </c>
      <c r="AU136" s="149">
        <v>0.21</v>
      </c>
      <c r="AV136" s="105" t="s">
        <v>34</v>
      </c>
      <c r="AW136" s="105" t="s">
        <v>34</v>
      </c>
      <c r="AX136" s="105" t="s">
        <v>34</v>
      </c>
      <c r="AY136" s="105" t="s">
        <v>34</v>
      </c>
      <c r="AZ136" s="126">
        <v>0.25600000000000001</v>
      </c>
      <c r="BA136" s="105" t="s">
        <v>34</v>
      </c>
      <c r="BB136" s="105" t="s">
        <v>34</v>
      </c>
      <c r="BC136" s="105" t="s">
        <v>34</v>
      </c>
      <c r="BD136" s="105" t="s">
        <v>34</v>
      </c>
      <c r="BE136" s="126">
        <v>0.23300000000000001</v>
      </c>
      <c r="BF136" s="105" t="s">
        <v>34</v>
      </c>
      <c r="BG136" s="105" t="s">
        <v>34</v>
      </c>
      <c r="BH136" s="105" t="s">
        <v>34</v>
      </c>
      <c r="BI136" s="105" t="s">
        <v>34</v>
      </c>
      <c r="BJ136" s="126">
        <v>0.27</v>
      </c>
      <c r="BK136" s="105" t="s">
        <v>34</v>
      </c>
      <c r="BL136" s="105" t="s">
        <v>34</v>
      </c>
      <c r="BM136" s="105" t="s">
        <v>34</v>
      </c>
      <c r="BN136" s="105" t="s">
        <v>34</v>
      </c>
      <c r="BO136" s="126">
        <v>0.223</v>
      </c>
      <c r="BP136" s="105" t="s">
        <v>34</v>
      </c>
      <c r="BQ136" s="105" t="s">
        <v>34</v>
      </c>
      <c r="BR136" s="105" t="s">
        <v>34</v>
      </c>
      <c r="BS136" s="105" t="s">
        <v>34</v>
      </c>
      <c r="BT136" s="126">
        <v>0.22600000000000001</v>
      </c>
      <c r="BU136" s="105" t="s">
        <v>34</v>
      </c>
      <c r="BV136" s="105" t="s">
        <v>34</v>
      </c>
      <c r="BW136" s="105" t="s">
        <v>34</v>
      </c>
      <c r="BX136" s="105" t="s">
        <v>34</v>
      </c>
      <c r="BY136" s="126">
        <v>0.21</v>
      </c>
    </row>
    <row r="137" spans="1:202" s="44" customFormat="1" ht="2.25" customHeight="1">
      <c r="A137" s="83"/>
      <c r="BZ137" s="24"/>
      <c r="CA137" s="24"/>
      <c r="CB137" s="24"/>
      <c r="CC137" s="24"/>
      <c r="CD137" s="24"/>
      <c r="CE137" s="24"/>
      <c r="CF137" s="24"/>
      <c r="CG137" s="24"/>
      <c r="CH137" s="24"/>
      <c r="CI137" s="24"/>
      <c r="CJ137" s="24"/>
      <c r="CK137" s="24"/>
      <c r="CL137" s="24"/>
      <c r="CM137" s="24"/>
      <c r="CN137" s="24"/>
      <c r="CO137" s="24"/>
      <c r="CP137" s="24"/>
      <c r="CQ137" s="24"/>
      <c r="CR137" s="24"/>
      <c r="CS137" s="24"/>
      <c r="CT137" s="24"/>
      <c r="CU137" s="24"/>
      <c r="CV137" s="24"/>
      <c r="CW137" s="24"/>
      <c r="CX137" s="24"/>
      <c r="CY137" s="24"/>
      <c r="CZ137" s="24"/>
      <c r="DA137" s="24"/>
      <c r="DB137" s="24"/>
      <c r="DC137" s="24"/>
      <c r="DD137" s="24"/>
      <c r="DE137" s="24"/>
      <c r="DF137" s="24"/>
      <c r="DG137" s="24"/>
      <c r="DH137" s="24"/>
      <c r="DI137" s="24"/>
      <c r="DJ137" s="24"/>
      <c r="DK137" s="24"/>
      <c r="DL137" s="24"/>
      <c r="DM137" s="24"/>
      <c r="DN137" s="24"/>
      <c r="DO137" s="24"/>
      <c r="DP137" s="24"/>
      <c r="DQ137" s="24"/>
      <c r="DR137" s="24"/>
      <c r="DS137" s="24"/>
      <c r="DT137" s="24"/>
      <c r="DU137" s="24"/>
      <c r="DV137" s="24"/>
      <c r="DW137" s="24"/>
      <c r="DX137" s="24"/>
      <c r="DY137" s="24"/>
      <c r="DZ137" s="24"/>
      <c r="EA137" s="24"/>
      <c r="EB137" s="24"/>
      <c r="EC137" s="24"/>
      <c r="ED137" s="24"/>
      <c r="EE137" s="24"/>
      <c r="EF137" s="24"/>
      <c r="EG137" s="24"/>
      <c r="EH137" s="24"/>
      <c r="EI137" s="24"/>
      <c r="EJ137" s="24"/>
      <c r="EK137" s="24"/>
      <c r="EL137" s="24"/>
      <c r="EM137" s="24"/>
      <c r="EN137" s="24"/>
      <c r="EO137" s="24"/>
      <c r="EP137" s="24"/>
      <c r="EQ137" s="24"/>
      <c r="ER137" s="24"/>
      <c r="ES137" s="24"/>
      <c r="ET137" s="24"/>
      <c r="EU137" s="24"/>
      <c r="EV137" s="24"/>
      <c r="EW137" s="24"/>
      <c r="EX137" s="24"/>
      <c r="EY137" s="24"/>
      <c r="EZ137" s="24"/>
      <c r="FA137" s="24"/>
      <c r="FB137" s="24"/>
      <c r="FC137" s="24"/>
      <c r="FD137" s="24"/>
      <c r="FE137" s="24"/>
      <c r="FF137" s="24"/>
      <c r="FG137" s="24"/>
      <c r="FH137" s="24"/>
      <c r="FI137" s="24"/>
      <c r="FJ137" s="24"/>
      <c r="FK137" s="24"/>
      <c r="FL137" s="24"/>
      <c r="FM137" s="24"/>
      <c r="FN137" s="24"/>
      <c r="FO137" s="24"/>
      <c r="FP137" s="24"/>
      <c r="FQ137" s="24"/>
      <c r="FR137" s="24"/>
      <c r="FS137" s="24"/>
      <c r="FT137" s="24"/>
      <c r="FU137" s="24"/>
      <c r="FV137" s="24"/>
      <c r="FW137" s="24"/>
      <c r="FX137" s="24"/>
      <c r="FY137" s="24"/>
      <c r="FZ137" s="24"/>
      <c r="GA137" s="24"/>
      <c r="GB137" s="24"/>
      <c r="GC137" s="24"/>
      <c r="GD137" s="24"/>
      <c r="GE137" s="24"/>
      <c r="GF137" s="24"/>
      <c r="GG137" s="24"/>
      <c r="GH137" s="24"/>
      <c r="GI137" s="24"/>
      <c r="GJ137" s="24"/>
      <c r="GK137" s="24"/>
      <c r="GL137" s="24"/>
      <c r="GM137" s="24"/>
      <c r="GN137" s="24"/>
      <c r="GO137" s="24"/>
      <c r="GP137" s="24"/>
      <c r="GQ137" s="24"/>
      <c r="GR137" s="24"/>
      <c r="GS137" s="24"/>
      <c r="GT137" s="24"/>
    </row>
    <row r="138" spans="1:202" s="25" customFormat="1" ht="21">
      <c r="A138" s="33" t="s">
        <v>20</v>
      </c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  <c r="BH138" s="22"/>
      <c r="BI138" s="22"/>
      <c r="BJ138" s="22"/>
      <c r="BK138" s="22"/>
      <c r="BL138" s="22"/>
      <c r="BM138" s="22"/>
      <c r="BN138" s="22"/>
      <c r="BO138" s="22"/>
      <c r="BP138" s="22"/>
      <c r="BQ138" s="22"/>
      <c r="BR138" s="22"/>
      <c r="BS138" s="22"/>
      <c r="BT138" s="22"/>
      <c r="BU138" s="22"/>
      <c r="BV138" s="22"/>
      <c r="BW138" s="22"/>
      <c r="BX138" s="22"/>
      <c r="BY138" s="22"/>
      <c r="BZ138" s="24"/>
      <c r="CA138" s="24"/>
      <c r="CB138" s="24"/>
      <c r="CC138" s="24"/>
      <c r="CD138" s="24"/>
      <c r="CE138" s="24"/>
      <c r="CF138" s="24"/>
      <c r="CG138" s="24"/>
      <c r="CH138" s="24"/>
      <c r="CI138" s="24"/>
      <c r="CJ138" s="24"/>
      <c r="CK138" s="24"/>
      <c r="CL138" s="24"/>
      <c r="CM138" s="24"/>
      <c r="CN138" s="24"/>
      <c r="CO138" s="24"/>
      <c r="CP138" s="24"/>
      <c r="CQ138" s="24"/>
      <c r="CR138" s="24"/>
      <c r="CS138" s="24"/>
      <c r="CT138" s="24"/>
      <c r="CU138" s="24"/>
      <c r="CV138" s="24"/>
      <c r="CW138" s="24"/>
      <c r="CX138" s="24"/>
      <c r="CY138" s="24"/>
      <c r="CZ138" s="24"/>
      <c r="DA138" s="24"/>
      <c r="DB138" s="24"/>
      <c r="DC138" s="24"/>
      <c r="DD138" s="24"/>
      <c r="DE138" s="24"/>
      <c r="DF138" s="24"/>
      <c r="DG138" s="24"/>
      <c r="DH138" s="24"/>
      <c r="DI138" s="24"/>
      <c r="DJ138" s="24"/>
      <c r="DK138" s="24"/>
      <c r="DL138" s="24"/>
      <c r="DM138" s="24"/>
      <c r="DN138" s="24"/>
      <c r="DO138" s="24"/>
      <c r="DP138" s="24"/>
      <c r="DQ138" s="24"/>
      <c r="DR138" s="24"/>
      <c r="DS138" s="24"/>
      <c r="DT138" s="24"/>
      <c r="DU138" s="24"/>
      <c r="DV138" s="24"/>
      <c r="DW138" s="24"/>
      <c r="DX138" s="24"/>
      <c r="DY138" s="24"/>
      <c r="DZ138" s="24"/>
      <c r="EA138" s="24"/>
      <c r="EB138" s="24"/>
      <c r="EC138" s="24"/>
      <c r="ED138" s="24"/>
      <c r="EE138" s="24"/>
      <c r="EF138" s="24"/>
      <c r="EG138" s="24"/>
      <c r="EH138" s="24"/>
      <c r="EI138" s="24"/>
      <c r="EJ138" s="24"/>
      <c r="EK138" s="24"/>
      <c r="EL138" s="24"/>
      <c r="EM138" s="24"/>
      <c r="EN138" s="24"/>
      <c r="EO138" s="24"/>
      <c r="EP138" s="24"/>
      <c r="EQ138" s="24"/>
      <c r="ER138" s="24"/>
      <c r="ES138" s="24"/>
      <c r="ET138" s="24"/>
      <c r="EU138" s="24"/>
      <c r="EV138" s="24"/>
      <c r="EW138" s="24"/>
      <c r="EX138" s="24"/>
      <c r="EY138" s="24"/>
      <c r="EZ138" s="24"/>
      <c r="FA138" s="24"/>
      <c r="FB138" s="24"/>
      <c r="FC138" s="24"/>
      <c r="FD138" s="24"/>
      <c r="FE138" s="24"/>
      <c r="FF138" s="24"/>
      <c r="FG138" s="24"/>
      <c r="FH138" s="24"/>
      <c r="FI138" s="24"/>
      <c r="FJ138" s="24"/>
      <c r="FK138" s="24"/>
      <c r="FL138" s="24"/>
      <c r="FM138" s="24"/>
      <c r="FN138" s="24"/>
      <c r="FO138" s="24"/>
      <c r="FP138" s="24"/>
      <c r="FQ138" s="24"/>
      <c r="FR138" s="24"/>
      <c r="FS138" s="24"/>
      <c r="FT138" s="24"/>
      <c r="FU138" s="24"/>
      <c r="FV138" s="24"/>
      <c r="FW138" s="24"/>
      <c r="FX138" s="24"/>
      <c r="FY138" s="24"/>
      <c r="FZ138" s="24"/>
      <c r="GA138" s="24"/>
      <c r="GB138" s="24"/>
      <c r="GC138" s="24"/>
      <c r="GD138" s="24"/>
      <c r="GE138" s="24"/>
      <c r="GF138" s="24"/>
      <c r="GG138" s="24"/>
      <c r="GH138" s="24"/>
      <c r="GI138" s="24"/>
      <c r="GJ138" s="24"/>
      <c r="GK138" s="24"/>
      <c r="GL138" s="24"/>
      <c r="GM138" s="24"/>
      <c r="GN138" s="24"/>
      <c r="GO138" s="24"/>
      <c r="GP138" s="24"/>
      <c r="GQ138" s="24"/>
      <c r="GR138" s="24"/>
      <c r="GS138" s="24"/>
      <c r="GT138" s="24"/>
    </row>
    <row r="139" spans="1:202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</row>
    <row r="140" spans="1:202" s="41" customFormat="1" ht="12" customHeight="1">
      <c r="A140" s="295" t="s">
        <v>24</v>
      </c>
      <c r="B140" s="289"/>
      <c r="C140" s="283"/>
      <c r="D140" s="283"/>
      <c r="E140" s="283"/>
      <c r="F140" s="283"/>
      <c r="G140" s="289"/>
      <c r="H140" s="283"/>
      <c r="I140" s="283"/>
      <c r="J140" s="283"/>
      <c r="K140" s="283"/>
      <c r="L140" s="283"/>
      <c r="M140" s="283"/>
      <c r="N140" s="283"/>
      <c r="O140" s="283"/>
      <c r="P140" s="283"/>
      <c r="Q140" s="283"/>
      <c r="R140" s="283"/>
      <c r="S140" s="283"/>
      <c r="T140" s="283"/>
      <c r="U140" s="283"/>
      <c r="V140" s="283"/>
      <c r="W140" s="283"/>
      <c r="X140" s="283"/>
      <c r="Y140" s="283"/>
      <c r="Z140" s="283"/>
      <c r="AA140" s="283"/>
      <c r="AB140" s="283"/>
      <c r="AC140" s="283"/>
      <c r="AD140" s="283"/>
      <c r="AE140" s="283"/>
      <c r="AF140" s="283"/>
      <c r="AG140" s="283"/>
      <c r="AH140" s="283"/>
      <c r="AI140" s="283"/>
      <c r="AJ140" s="283"/>
      <c r="AK140" s="283"/>
      <c r="AL140" s="283"/>
      <c r="AM140" s="283"/>
      <c r="AN140" s="283"/>
      <c r="AO140" s="283"/>
      <c r="AP140" s="283"/>
      <c r="AQ140" s="283"/>
      <c r="AR140" s="283"/>
      <c r="AS140" s="283"/>
      <c r="AT140" s="283"/>
      <c r="AU140" s="283"/>
      <c r="AV140" s="283"/>
      <c r="AW140" s="283"/>
      <c r="AX140" s="283"/>
      <c r="AY140" s="283"/>
      <c r="AZ140" s="283"/>
      <c r="BA140" s="283"/>
      <c r="BB140" s="283"/>
      <c r="BC140" s="283"/>
      <c r="BD140" s="283"/>
      <c r="BE140" s="283"/>
      <c r="BF140" s="283"/>
      <c r="BG140" s="283"/>
      <c r="BH140" s="283"/>
      <c r="BI140" s="283"/>
      <c r="BJ140" s="283"/>
      <c r="BK140" s="283"/>
      <c r="BL140" s="283"/>
      <c r="BM140" s="283"/>
      <c r="BN140" s="283"/>
      <c r="BO140" s="283"/>
      <c r="BP140" s="283"/>
      <c r="BQ140" s="283"/>
      <c r="BR140" s="283"/>
      <c r="BS140" s="283"/>
      <c r="BT140" s="283"/>
      <c r="BU140" s="283"/>
      <c r="BV140" s="283"/>
      <c r="BW140" s="283"/>
      <c r="BX140" s="283"/>
      <c r="BY140" s="28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</row>
    <row r="141" spans="1:202" s="34" customFormat="1" ht="12" customHeight="1">
      <c r="Q141" s="26"/>
      <c r="V141" s="26"/>
      <c r="W141" s="26"/>
      <c r="X141" s="26"/>
      <c r="Y141" s="26"/>
      <c r="Z141" s="26"/>
      <c r="AA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O141" s="26"/>
      <c r="BT141" s="26"/>
      <c r="BY141" s="26"/>
    </row>
    <row r="142" spans="1:202" s="2" customFormat="1">
      <c r="A142" s="60" t="s">
        <v>203</v>
      </c>
      <c r="B142" s="28">
        <v>549</v>
      </c>
      <c r="C142" s="60">
        <v>549</v>
      </c>
      <c r="D142" s="60">
        <v>551</v>
      </c>
      <c r="E142" s="60">
        <v>556</v>
      </c>
      <c r="F142" s="60">
        <v>560</v>
      </c>
      <c r="G142" s="28">
        <v>560</v>
      </c>
      <c r="H142" s="60">
        <v>560</v>
      </c>
      <c r="I142" s="60">
        <v>562</v>
      </c>
      <c r="J142" s="60">
        <v>567</v>
      </c>
      <c r="K142" s="61">
        <v>571</v>
      </c>
      <c r="L142" s="27">
        <v>571</v>
      </c>
      <c r="M142" s="60">
        <v>571</v>
      </c>
      <c r="N142" s="60">
        <v>573</v>
      </c>
      <c r="O142" s="60">
        <v>575</v>
      </c>
      <c r="P142" s="61">
        <v>578</v>
      </c>
      <c r="Q142" s="27">
        <v>578</v>
      </c>
      <c r="R142" s="60">
        <v>580</v>
      </c>
      <c r="S142" s="60">
        <v>581</v>
      </c>
      <c r="T142" s="60">
        <v>585</v>
      </c>
      <c r="U142" s="61">
        <v>586</v>
      </c>
      <c r="V142" s="27">
        <v>586</v>
      </c>
      <c r="W142" s="60">
        <v>585</v>
      </c>
      <c r="X142" s="60">
        <v>582</v>
      </c>
      <c r="Y142" s="60">
        <v>581</v>
      </c>
      <c r="Z142" s="61">
        <v>578</v>
      </c>
      <c r="AA142" s="27">
        <v>578</v>
      </c>
      <c r="AB142" s="60">
        <v>578</v>
      </c>
      <c r="AC142" s="60">
        <v>583</v>
      </c>
      <c r="AD142" s="60">
        <v>593</v>
      </c>
      <c r="AE142" s="61">
        <v>600</v>
      </c>
      <c r="AF142" s="27">
        <v>600</v>
      </c>
      <c r="AG142" s="60">
        <v>605</v>
      </c>
      <c r="AH142" s="60">
        <v>611</v>
      </c>
      <c r="AI142" s="60">
        <v>622</v>
      </c>
      <c r="AJ142" s="61">
        <v>630</v>
      </c>
      <c r="AK142" s="27">
        <v>630</v>
      </c>
      <c r="AL142" s="60">
        <v>632</v>
      </c>
      <c r="AM142" s="60">
        <v>636</v>
      </c>
      <c r="AN142" s="60">
        <v>637</v>
      </c>
      <c r="AO142" s="61">
        <v>635</v>
      </c>
      <c r="AP142" s="27">
        <v>635</v>
      </c>
      <c r="AQ142" s="60">
        <v>629</v>
      </c>
      <c r="AR142" s="60">
        <v>623</v>
      </c>
      <c r="AS142" s="60">
        <v>618</v>
      </c>
      <c r="AT142" s="61">
        <v>614</v>
      </c>
      <c r="AU142" s="27">
        <v>614</v>
      </c>
      <c r="AV142" s="60">
        <v>608</v>
      </c>
      <c r="AW142" s="60">
        <v>603</v>
      </c>
      <c r="AX142" s="60">
        <v>597</v>
      </c>
      <c r="AY142" s="61">
        <v>587</v>
      </c>
      <c r="AZ142" s="27">
        <v>587</v>
      </c>
      <c r="BA142" s="60">
        <v>580</v>
      </c>
      <c r="BB142" s="34">
        <v>582</v>
      </c>
      <c r="BC142" s="34">
        <v>584</v>
      </c>
      <c r="BD142" s="130">
        <f>BE142</f>
        <v>574</v>
      </c>
      <c r="BE142" s="194">
        <v>574</v>
      </c>
      <c r="BF142" s="60">
        <v>568</v>
      </c>
      <c r="BG142" s="34">
        <v>565</v>
      </c>
      <c r="BH142" s="34">
        <v>558</v>
      </c>
      <c r="BI142" s="130">
        <f>BJ142</f>
        <v>555</v>
      </c>
      <c r="BJ142" s="194">
        <v>555</v>
      </c>
      <c r="BK142" s="60">
        <v>556</v>
      </c>
      <c r="BL142" s="34">
        <v>557</v>
      </c>
      <c r="BM142" s="34">
        <v>556</v>
      </c>
      <c r="BN142" s="130">
        <v>557</v>
      </c>
      <c r="BO142" s="194">
        <v>557</v>
      </c>
      <c r="BP142" s="60">
        <v>559</v>
      </c>
      <c r="BQ142" s="34">
        <v>560</v>
      </c>
      <c r="BR142" s="34">
        <v>560</v>
      </c>
      <c r="BS142" s="130">
        <f>BT142</f>
        <v>563</v>
      </c>
      <c r="BT142" s="194">
        <v>563</v>
      </c>
      <c r="BU142" s="60">
        <f>BU147+BU152</f>
        <v>564</v>
      </c>
      <c r="BV142" s="34">
        <v>567</v>
      </c>
      <c r="BW142" s="34">
        <v>575</v>
      </c>
      <c r="BX142" s="130">
        <f>BY142</f>
        <v>579</v>
      </c>
      <c r="BY142" s="194">
        <v>579</v>
      </c>
      <c r="BZ142" s="34"/>
      <c r="CA142" s="34"/>
      <c r="CB142" s="34"/>
      <c r="CC142" s="34"/>
      <c r="CD142" s="34"/>
      <c r="CE142" s="34"/>
      <c r="CF142" s="34"/>
      <c r="CG142" s="34"/>
      <c r="CH142" s="34"/>
      <c r="CI142" s="34"/>
      <c r="CJ142" s="34"/>
      <c r="CK142" s="34"/>
      <c r="CL142" s="34"/>
      <c r="CM142" s="34"/>
      <c r="CN142" s="34"/>
      <c r="CO142" s="34"/>
      <c r="CP142" s="34"/>
      <c r="CQ142" s="34"/>
      <c r="CR142" s="34"/>
      <c r="CS142" s="34"/>
      <c r="CT142" s="34"/>
      <c r="CU142" s="34"/>
      <c r="CV142" s="34"/>
      <c r="CW142" s="34"/>
      <c r="CX142" s="34"/>
      <c r="CY142" s="34"/>
      <c r="CZ142" s="34"/>
      <c r="DA142" s="34"/>
      <c r="DB142" s="34"/>
      <c r="DC142" s="34"/>
      <c r="DD142" s="34"/>
      <c r="DE142" s="34"/>
      <c r="DF142" s="34"/>
      <c r="DG142" s="34"/>
      <c r="DH142" s="34"/>
      <c r="DI142" s="34"/>
      <c r="DJ142" s="34"/>
      <c r="DK142" s="34"/>
      <c r="DL142" s="34"/>
      <c r="DM142" s="34"/>
      <c r="DN142" s="34"/>
      <c r="DO142" s="34"/>
      <c r="DP142" s="34"/>
      <c r="DQ142" s="34"/>
      <c r="DR142" s="34"/>
      <c r="DS142" s="34"/>
      <c r="DT142" s="34"/>
      <c r="DU142" s="34"/>
      <c r="DV142" s="34"/>
      <c r="DW142" s="34"/>
      <c r="DX142" s="34"/>
      <c r="DY142" s="34"/>
      <c r="DZ142" s="34"/>
      <c r="EA142" s="34"/>
      <c r="EB142" s="34"/>
      <c r="EC142" s="34"/>
      <c r="ED142" s="34"/>
      <c r="EE142" s="34"/>
      <c r="EF142" s="34"/>
      <c r="EG142" s="34"/>
      <c r="EH142" s="34"/>
      <c r="EI142" s="34"/>
      <c r="EJ142" s="34"/>
      <c r="EK142" s="34"/>
      <c r="EL142" s="34"/>
      <c r="EM142" s="34"/>
      <c r="EN142" s="34"/>
      <c r="EO142" s="34"/>
      <c r="EP142" s="34"/>
      <c r="EQ142" s="34"/>
      <c r="ER142" s="34"/>
      <c r="ES142" s="34"/>
      <c r="ET142" s="34"/>
      <c r="EU142" s="34"/>
      <c r="EV142" s="34"/>
      <c r="EW142" s="34"/>
      <c r="EX142" s="34"/>
      <c r="EY142" s="34"/>
      <c r="EZ142" s="34"/>
      <c r="FA142" s="34"/>
      <c r="FB142" s="34"/>
      <c r="FC142" s="34"/>
      <c r="FD142" s="34"/>
      <c r="FE142" s="34"/>
      <c r="FF142" s="34"/>
      <c r="FG142" s="34"/>
      <c r="FH142" s="34"/>
      <c r="FI142" s="34"/>
      <c r="FJ142" s="34"/>
      <c r="FK142" s="34"/>
      <c r="FL142" s="34"/>
      <c r="FM142" s="34"/>
      <c r="FN142" s="34"/>
      <c r="FO142" s="34"/>
      <c r="FP142" s="34"/>
      <c r="FQ142" s="34"/>
      <c r="FR142" s="34"/>
      <c r="FS142" s="34"/>
      <c r="FT142" s="34"/>
      <c r="FU142" s="34"/>
      <c r="FV142" s="34"/>
      <c r="FW142" s="34"/>
      <c r="FX142" s="34"/>
      <c r="FY142" s="34"/>
      <c r="FZ142" s="34"/>
      <c r="GA142" s="34"/>
      <c r="GB142" s="34"/>
      <c r="GC142" s="34"/>
      <c r="GD142" s="34"/>
      <c r="GE142" s="34"/>
      <c r="GF142" s="34"/>
      <c r="GG142" s="34"/>
      <c r="GH142" s="34"/>
      <c r="GI142" s="34"/>
      <c r="GJ142" s="34"/>
      <c r="GK142" s="34"/>
      <c r="GL142" s="34"/>
      <c r="GM142" s="34"/>
      <c r="GN142" s="34"/>
      <c r="GO142" s="34"/>
      <c r="GP142" s="34"/>
      <c r="GQ142" s="34"/>
      <c r="GR142" s="34"/>
      <c r="GS142" s="34"/>
      <c r="GT142" s="34"/>
    </row>
    <row r="143" spans="1:202">
      <c r="A143" s="62" t="s">
        <v>7</v>
      </c>
      <c r="B143" s="23"/>
      <c r="C143" s="63"/>
      <c r="D143" s="63">
        <f>D142/C142-1</f>
        <v>3.6429872495447047E-3</v>
      </c>
      <c r="E143" s="63">
        <f>E142/D142-1</f>
        <v>9.0744101633393193E-3</v>
      </c>
      <c r="F143" s="63">
        <f>F142/E142-1</f>
        <v>7.194244604316502E-3</v>
      </c>
      <c r="G143" s="23"/>
      <c r="H143" s="63">
        <f>H142/F142-1</f>
        <v>0</v>
      </c>
      <c r="I143" s="63">
        <f>I142/H142-1</f>
        <v>3.5714285714285587E-3</v>
      </c>
      <c r="J143" s="63">
        <f>J142/I142-1</f>
        <v>8.8967971530249379E-3</v>
      </c>
      <c r="K143" s="63">
        <f>K142/J142-1</f>
        <v>7.0546737213403876E-3</v>
      </c>
      <c r="L143" s="26"/>
      <c r="M143" s="63">
        <f>M142/K142-1</f>
        <v>0</v>
      </c>
      <c r="N143" s="63">
        <f>N142/M142-1</f>
        <v>3.5026269702276291E-3</v>
      </c>
      <c r="O143" s="63">
        <f>O142/N142-1</f>
        <v>3.4904013961605251E-3</v>
      </c>
      <c r="P143" s="63">
        <f>P142/O142-1</f>
        <v>5.2173913043478404E-3</v>
      </c>
      <c r="Q143" s="26"/>
      <c r="R143" s="63">
        <f>R142/P142-1</f>
        <v>3.4602076124568004E-3</v>
      </c>
      <c r="S143" s="63">
        <f>S142/R142-1</f>
        <v>1.7241379310344307E-3</v>
      </c>
      <c r="T143" s="63">
        <f>T142/S142-1</f>
        <v>6.8846815834766595E-3</v>
      </c>
      <c r="U143" s="63">
        <f>U142/T142-1</f>
        <v>1.7094017094017033E-3</v>
      </c>
      <c r="V143" s="26"/>
      <c r="W143" s="63">
        <f>W142/U142-1</f>
        <v>-1.7064846416382506E-3</v>
      </c>
      <c r="X143" s="63">
        <f>X142/W142-1</f>
        <v>-5.12820512820511E-3</v>
      </c>
      <c r="Y143" s="63">
        <f>Y142/X142-1</f>
        <v>-1.7182130584192379E-3</v>
      </c>
      <c r="Z143" s="63">
        <f>Z142/Y142-1</f>
        <v>-5.1635111876076056E-3</v>
      </c>
      <c r="AA143" s="26"/>
      <c r="AB143" s="63">
        <f>AB142/Z142-1</f>
        <v>0</v>
      </c>
      <c r="AC143" s="63">
        <f>AC142/AB142-1</f>
        <v>8.65051903114189E-3</v>
      </c>
      <c r="AD143" s="63">
        <f>AD142/AC142-1</f>
        <v>1.7152658662092701E-2</v>
      </c>
      <c r="AE143" s="63">
        <f>AE142/AD142-1</f>
        <v>1.180438448566612E-2</v>
      </c>
      <c r="AF143" s="26"/>
      <c r="AG143" s="63">
        <f>AG142/AE142-1</f>
        <v>8.3333333333333037E-3</v>
      </c>
      <c r="AH143" s="63">
        <f>AH142/AG142-1</f>
        <v>9.917355371900749E-3</v>
      </c>
      <c r="AI143" s="63">
        <f>AI142/AH142-1</f>
        <v>1.8003273322422242E-2</v>
      </c>
      <c r="AJ143" s="63">
        <f>AJ142/AI142-1</f>
        <v>1.2861736334405238E-2</v>
      </c>
      <c r="AK143" s="26"/>
      <c r="AL143" s="63">
        <f>AL142/AJ142-1</f>
        <v>3.1746031746031633E-3</v>
      </c>
      <c r="AM143" s="63">
        <f>AM142/AL142-1</f>
        <v>6.3291139240506666E-3</v>
      </c>
      <c r="AN143" s="63">
        <f>AN142/AM142-1</f>
        <v>1.5723270440251014E-3</v>
      </c>
      <c r="AO143" s="63">
        <f>AO142/AN142-1</f>
        <v>-3.1397174254317317E-3</v>
      </c>
      <c r="AP143" s="26"/>
      <c r="AQ143" s="63">
        <f>AQ142/AO142-1</f>
        <v>-9.4488188976378229E-3</v>
      </c>
      <c r="AR143" s="63">
        <f>AR142/AQ142-1</f>
        <v>-9.5389507154213238E-3</v>
      </c>
      <c r="AS143" s="63">
        <f>AS142/AR142-1</f>
        <v>-8.0256821829856051E-3</v>
      </c>
      <c r="AT143" s="63">
        <f>AT142/AS142-1</f>
        <v>-6.4724919093851474E-3</v>
      </c>
      <c r="AU143" s="26"/>
      <c r="AV143" s="63">
        <f>AV142/AT142-1</f>
        <v>-9.7719869706840434E-3</v>
      </c>
      <c r="AW143" s="63">
        <f>AW142/AV142-1</f>
        <v>-8.2236842105263275E-3</v>
      </c>
      <c r="AX143" s="63">
        <f>AX142/AW142-1</f>
        <v>-9.9502487562188602E-3</v>
      </c>
      <c r="AY143" s="63">
        <f>AY142/AX142-1</f>
        <v>-1.675041876046901E-2</v>
      </c>
      <c r="AZ143" s="26"/>
      <c r="BA143" s="63">
        <f>BA142/AY142-1</f>
        <v>-1.1925042589437829E-2</v>
      </c>
      <c r="BB143" s="147">
        <f>BB142/BA142-1</f>
        <v>3.4482758620688614E-3</v>
      </c>
      <c r="BC143" s="147">
        <f>BC142/BB142-1</f>
        <v>3.4364261168384758E-3</v>
      </c>
      <c r="BD143" s="147">
        <f>BD142/BC142-1</f>
        <v>-1.7123287671232834E-2</v>
      </c>
      <c r="BE143" s="26"/>
      <c r="BF143" s="63">
        <f>BF142/BD142-1</f>
        <v>-1.0452961672473893E-2</v>
      </c>
      <c r="BG143" s="147">
        <f>BG142/BF142-1</f>
        <v>-5.2816901408451189E-3</v>
      </c>
      <c r="BH143" s="147">
        <f>BH142/BG142-1</f>
        <v>-1.2389380530973493E-2</v>
      </c>
      <c r="BI143" s="147">
        <f>BI142/BH142-1</f>
        <v>-5.3763440860215006E-3</v>
      </c>
      <c r="BJ143" s="26"/>
      <c r="BK143" s="63">
        <f>BK142/BI142-1</f>
        <v>1.8018018018017834E-3</v>
      </c>
      <c r="BL143" s="147">
        <f>BL142/BK142-1</f>
        <v>1.7985611510791255E-3</v>
      </c>
      <c r="BM143" s="147">
        <f>BM142/BL142-1</f>
        <v>-1.7953321364452268E-3</v>
      </c>
      <c r="BN143" s="147">
        <f>BN142/BM142-1</f>
        <v>1.7985611510791255E-3</v>
      </c>
      <c r="BO143" s="26"/>
      <c r="BP143" s="63">
        <f>BP142/BN142-1</f>
        <v>3.5906642728904536E-3</v>
      </c>
      <c r="BQ143" s="147">
        <f>BQ142/BP142-1</f>
        <v>1.7889087656528524E-3</v>
      </c>
      <c r="BR143" s="147">
        <f>BR142/BQ142-1</f>
        <v>0</v>
      </c>
      <c r="BS143" s="147">
        <f>BS142/BR142-1</f>
        <v>5.3571428571428381E-3</v>
      </c>
      <c r="BT143" s="26"/>
      <c r="BU143" s="63">
        <f>BU142/BS142-1</f>
        <v>1.7761989342806039E-3</v>
      </c>
      <c r="BV143" s="147">
        <f>BV142/BU142-1</f>
        <v>5.3191489361701372E-3</v>
      </c>
      <c r="BW143" s="147">
        <f>BW142/BV142-1</f>
        <v>1.4109347442680775E-2</v>
      </c>
      <c r="BX143" s="147">
        <f>BX142/BW142-1</f>
        <v>6.9565217391305278E-3</v>
      </c>
      <c r="BY143" s="26"/>
    </row>
    <row r="144" spans="1:202">
      <c r="A144" s="62" t="s">
        <v>8</v>
      </c>
      <c r="B144" s="23"/>
      <c r="C144" s="64"/>
      <c r="D144" s="64"/>
      <c r="E144" s="64"/>
      <c r="F144" s="64"/>
      <c r="G144" s="23">
        <f t="shared" ref="G144:N144" si="86">G142/B142-1</f>
        <v>2.0036429872495543E-2</v>
      </c>
      <c r="H144" s="64">
        <f t="shared" si="86"/>
        <v>2.0036429872495543E-2</v>
      </c>
      <c r="I144" s="64">
        <f t="shared" si="86"/>
        <v>1.9963702359346636E-2</v>
      </c>
      <c r="J144" s="64">
        <f t="shared" si="86"/>
        <v>1.9784172661870603E-2</v>
      </c>
      <c r="K144" s="63">
        <f t="shared" si="86"/>
        <v>1.9642857142857073E-2</v>
      </c>
      <c r="L144" s="23">
        <f t="shared" si="86"/>
        <v>1.9642857142857073E-2</v>
      </c>
      <c r="M144" s="64">
        <f t="shared" si="86"/>
        <v>1.9642857142857073E-2</v>
      </c>
      <c r="N144" s="64">
        <f t="shared" si="86"/>
        <v>1.9572953736654908E-2</v>
      </c>
      <c r="O144" s="64">
        <f t="shared" ref="O144:Y144" si="87">O142/J142-1</f>
        <v>1.4109347442680775E-2</v>
      </c>
      <c r="P144" s="63">
        <f t="shared" si="87"/>
        <v>1.2259194395796813E-2</v>
      </c>
      <c r="Q144" s="23">
        <f t="shared" si="87"/>
        <v>1.2259194395796813E-2</v>
      </c>
      <c r="R144" s="64">
        <f t="shared" si="87"/>
        <v>1.5761821366024442E-2</v>
      </c>
      <c r="S144" s="64">
        <f t="shared" si="87"/>
        <v>1.3961605584642323E-2</v>
      </c>
      <c r="T144" s="64">
        <f t="shared" si="87"/>
        <v>1.7391304347825987E-2</v>
      </c>
      <c r="U144" s="63">
        <f t="shared" si="87"/>
        <v>1.384083044982698E-2</v>
      </c>
      <c r="V144" s="23">
        <f t="shared" si="87"/>
        <v>1.384083044982698E-2</v>
      </c>
      <c r="W144" s="64">
        <f t="shared" si="87"/>
        <v>8.6206896551723755E-3</v>
      </c>
      <c r="X144" s="64">
        <f t="shared" si="87"/>
        <v>1.7211703958692759E-3</v>
      </c>
      <c r="Y144" s="64">
        <f t="shared" si="87"/>
        <v>-6.8376068376068133E-3</v>
      </c>
      <c r="Z144" s="63">
        <f t="shared" ref="Z144:AI144" si="88">Z142/U142-1</f>
        <v>-1.3651877133105783E-2</v>
      </c>
      <c r="AA144" s="23">
        <f t="shared" si="88"/>
        <v>-1.3651877133105783E-2</v>
      </c>
      <c r="AB144" s="64">
        <f t="shared" si="88"/>
        <v>-1.1965811965811923E-2</v>
      </c>
      <c r="AC144" s="64">
        <f t="shared" si="88"/>
        <v>1.7182130584192379E-3</v>
      </c>
      <c r="AD144" s="64">
        <f t="shared" si="88"/>
        <v>2.06540447504302E-2</v>
      </c>
      <c r="AE144" s="63">
        <f t="shared" si="88"/>
        <v>3.8062283737024138E-2</v>
      </c>
      <c r="AF144" s="23">
        <f t="shared" si="88"/>
        <v>3.8062283737024138E-2</v>
      </c>
      <c r="AG144" s="64">
        <f t="shared" si="88"/>
        <v>4.6712802768166028E-2</v>
      </c>
      <c r="AH144" s="64">
        <f t="shared" si="88"/>
        <v>4.8027444253859297E-2</v>
      </c>
      <c r="AI144" s="64">
        <f t="shared" si="88"/>
        <v>4.8903878583473892E-2</v>
      </c>
      <c r="AJ144" s="63">
        <f t="shared" ref="AJ144:AS144" si="89">AJ142/AE142-1</f>
        <v>5.0000000000000044E-2</v>
      </c>
      <c r="AK144" s="23">
        <f t="shared" si="89"/>
        <v>5.0000000000000044E-2</v>
      </c>
      <c r="AL144" s="64">
        <f t="shared" si="89"/>
        <v>4.4628099173553704E-2</v>
      </c>
      <c r="AM144" s="64">
        <f t="shared" si="89"/>
        <v>4.0916530278232388E-2</v>
      </c>
      <c r="AN144" s="64">
        <f t="shared" si="89"/>
        <v>2.4115755627009738E-2</v>
      </c>
      <c r="AO144" s="63">
        <f t="shared" si="89"/>
        <v>7.9365079365079083E-3</v>
      </c>
      <c r="AP144" s="23">
        <f t="shared" si="89"/>
        <v>7.9365079365079083E-3</v>
      </c>
      <c r="AQ144" s="64">
        <f t="shared" si="89"/>
        <v>-4.746835443038E-3</v>
      </c>
      <c r="AR144" s="64">
        <f t="shared" si="89"/>
        <v>-2.0440251572327095E-2</v>
      </c>
      <c r="AS144" s="64">
        <f t="shared" si="89"/>
        <v>-2.9827315541601229E-2</v>
      </c>
      <c r="AT144" s="63">
        <f t="shared" ref="AT144:BW144" si="90">AT142/AO142-1</f>
        <v>-3.3070866141732269E-2</v>
      </c>
      <c r="AU144" s="23">
        <f t="shared" si="90"/>
        <v>-3.3070866141732269E-2</v>
      </c>
      <c r="AV144" s="64">
        <f t="shared" si="90"/>
        <v>-3.3386327503974522E-2</v>
      </c>
      <c r="AW144" s="64">
        <f t="shared" si="90"/>
        <v>-3.2102728731942198E-2</v>
      </c>
      <c r="AX144" s="64">
        <f t="shared" si="90"/>
        <v>-3.398058252427183E-2</v>
      </c>
      <c r="AY144" s="63">
        <f t="shared" si="90"/>
        <v>-4.3973941368078195E-2</v>
      </c>
      <c r="AZ144" s="23">
        <f t="shared" si="90"/>
        <v>-4.3973941368078195E-2</v>
      </c>
      <c r="BA144" s="64">
        <f t="shared" si="90"/>
        <v>-4.6052631578947345E-2</v>
      </c>
      <c r="BB144" s="146">
        <f t="shared" si="90"/>
        <v>-3.4825870646766122E-2</v>
      </c>
      <c r="BC144" s="146">
        <f t="shared" si="90"/>
        <v>-2.1775544388609736E-2</v>
      </c>
      <c r="BD144" s="147">
        <f t="shared" si="90"/>
        <v>-2.2146507666098825E-2</v>
      </c>
      <c r="BE144" s="23">
        <f t="shared" si="90"/>
        <v>-2.2146507666098825E-2</v>
      </c>
      <c r="BF144" s="64">
        <f t="shared" si="90"/>
        <v>-2.0689655172413834E-2</v>
      </c>
      <c r="BG144" s="146">
        <f t="shared" si="90"/>
        <v>-2.9209621993127155E-2</v>
      </c>
      <c r="BH144" s="146">
        <f t="shared" si="90"/>
        <v>-4.4520547945205435E-2</v>
      </c>
      <c r="BI144" s="147">
        <f t="shared" si="90"/>
        <v>-3.3101045296167197E-2</v>
      </c>
      <c r="BJ144" s="23">
        <f t="shared" si="90"/>
        <v>-3.3101045296167197E-2</v>
      </c>
      <c r="BK144" s="64">
        <f t="shared" si="90"/>
        <v>-2.1126760563380254E-2</v>
      </c>
      <c r="BL144" s="146">
        <f t="shared" si="90"/>
        <v>-1.415929203539823E-2</v>
      </c>
      <c r="BM144" s="146">
        <f t="shared" si="90"/>
        <v>-3.5842293906810374E-3</v>
      </c>
      <c r="BN144" s="147">
        <f t="shared" si="90"/>
        <v>3.6036036036035668E-3</v>
      </c>
      <c r="BO144" s="23">
        <f t="shared" si="90"/>
        <v>3.6036036036035668E-3</v>
      </c>
      <c r="BP144" s="64">
        <f t="shared" si="90"/>
        <v>5.3956834532373765E-3</v>
      </c>
      <c r="BQ144" s="146">
        <f t="shared" si="90"/>
        <v>5.3859964093356805E-3</v>
      </c>
      <c r="BR144" s="146">
        <f t="shared" si="90"/>
        <v>7.194244604316502E-3</v>
      </c>
      <c r="BS144" s="147">
        <f t="shared" si="90"/>
        <v>1.0771992818671361E-2</v>
      </c>
      <c r="BT144" s="23">
        <f t="shared" si="90"/>
        <v>1.0771992818671361E-2</v>
      </c>
      <c r="BU144" s="64">
        <f t="shared" si="90"/>
        <v>8.9445438282647061E-3</v>
      </c>
      <c r="BV144" s="146">
        <f t="shared" si="90"/>
        <v>1.2499999999999956E-2</v>
      </c>
      <c r="BW144" s="146">
        <f t="shared" si="90"/>
        <v>2.6785714285714191E-2</v>
      </c>
      <c r="BX144" s="147">
        <f t="shared" ref="BX144" si="91">BX142/BS142-1</f>
        <v>2.8419182948490329E-2</v>
      </c>
      <c r="BY144" s="23">
        <f t="shared" ref="BY144" si="92">BY142/BT142-1</f>
        <v>2.8419182948490329E-2</v>
      </c>
    </row>
    <row r="145" spans="1:77" ht="11.7" customHeight="1">
      <c r="A145" s="62" t="s">
        <v>150</v>
      </c>
      <c r="B145" s="23"/>
      <c r="C145" s="64"/>
      <c r="D145" s="64"/>
      <c r="E145" s="64"/>
      <c r="F145" s="64"/>
      <c r="G145" s="258">
        <f>G142-B142</f>
        <v>11</v>
      </c>
      <c r="H145" s="64"/>
      <c r="I145" s="64"/>
      <c r="J145" s="64"/>
      <c r="K145" s="63"/>
      <c r="L145" s="258">
        <f>L142-G142</f>
        <v>11</v>
      </c>
      <c r="M145" s="64"/>
      <c r="N145" s="64"/>
      <c r="O145" s="64"/>
      <c r="P145" s="63"/>
      <c r="Q145" s="258">
        <f>Q142-L142</f>
        <v>7</v>
      </c>
      <c r="R145" s="64"/>
      <c r="S145" s="64"/>
      <c r="T145" s="64"/>
      <c r="U145" s="63"/>
      <c r="V145" s="258">
        <f>V142-Q142</f>
        <v>8</v>
      </c>
      <c r="W145" s="259"/>
      <c r="X145" s="259"/>
      <c r="Y145" s="259"/>
      <c r="Z145" s="260"/>
      <c r="AA145" s="258">
        <f>AA142-V142</f>
        <v>-8</v>
      </c>
      <c r="AB145" s="259"/>
      <c r="AC145" s="259"/>
      <c r="AD145" s="259"/>
      <c r="AE145" s="260"/>
      <c r="AF145" s="258">
        <f>AF142-AA142</f>
        <v>22</v>
      </c>
      <c r="AG145" s="259"/>
      <c r="AH145" s="259"/>
      <c r="AI145" s="259"/>
      <c r="AJ145" s="260"/>
      <c r="AK145" s="258">
        <f>AK142-AF142</f>
        <v>30</v>
      </c>
      <c r="AL145" s="259"/>
      <c r="AM145" s="261">
        <f>AM142-AL142</f>
        <v>4</v>
      </c>
      <c r="AN145" s="261">
        <f>AN142-AM142</f>
        <v>1</v>
      </c>
      <c r="AO145" s="261">
        <f>AO142-AN142</f>
        <v>-2</v>
      </c>
      <c r="AP145" s="258">
        <f>AP142-AK142</f>
        <v>5</v>
      </c>
      <c r="AQ145" s="262">
        <f>AQ142-AO142</f>
        <v>-6</v>
      </c>
      <c r="AR145" s="262">
        <f>AR142-AQ142</f>
        <v>-6</v>
      </c>
      <c r="AS145" s="262">
        <f>AS142-AR142</f>
        <v>-5</v>
      </c>
      <c r="AT145" s="262">
        <f>AT142-AS142</f>
        <v>-4</v>
      </c>
      <c r="AU145" s="258">
        <f>AU142-AP142</f>
        <v>-21</v>
      </c>
      <c r="AV145" s="262">
        <f>AV142-AT142</f>
        <v>-6</v>
      </c>
      <c r="AW145" s="262">
        <f>AW142-AV142</f>
        <v>-5</v>
      </c>
      <c r="AX145" s="262">
        <f>AX142-AW142</f>
        <v>-6</v>
      </c>
      <c r="AY145" s="262">
        <f>AY142-AX142</f>
        <v>-10</v>
      </c>
      <c r="AZ145" s="258">
        <f>AZ142-AU142</f>
        <v>-27</v>
      </c>
      <c r="BA145" s="262">
        <f>BA142-AY142</f>
        <v>-7</v>
      </c>
      <c r="BB145" s="262">
        <f>BB142-BA142</f>
        <v>2</v>
      </c>
      <c r="BC145" s="262">
        <f>BC142-BB142</f>
        <v>2</v>
      </c>
      <c r="BD145" s="262">
        <f>BD142-BC142</f>
        <v>-10</v>
      </c>
      <c r="BE145" s="258">
        <f>BE142-AZ142</f>
        <v>-13</v>
      </c>
      <c r="BF145" s="262">
        <f>BF142-BD142</f>
        <v>-6</v>
      </c>
      <c r="BG145" s="262">
        <f>BG142-BF142</f>
        <v>-3</v>
      </c>
      <c r="BH145" s="262">
        <f>BH142-BG142</f>
        <v>-7</v>
      </c>
      <c r="BI145" s="262">
        <f>BI142-BH142</f>
        <v>-3</v>
      </c>
      <c r="BJ145" s="258">
        <f>BJ142-BE142</f>
        <v>-19</v>
      </c>
      <c r="BK145" s="262">
        <f>BK142-BI142</f>
        <v>1</v>
      </c>
      <c r="BL145" s="262">
        <f>BL142-BK142</f>
        <v>1</v>
      </c>
      <c r="BM145" s="262">
        <f>BM142-BL142</f>
        <v>-1</v>
      </c>
      <c r="BN145" s="262">
        <f>BN142-BM142</f>
        <v>1</v>
      </c>
      <c r="BO145" s="258">
        <f>BO142-BJ142</f>
        <v>2</v>
      </c>
      <c r="BP145" s="262">
        <f>BP142-BN142</f>
        <v>2</v>
      </c>
      <c r="BQ145" s="262">
        <f>BQ142-BP142</f>
        <v>1</v>
      </c>
      <c r="BR145" s="262">
        <f>BR142-BQ142</f>
        <v>0</v>
      </c>
      <c r="BS145" s="262">
        <f>BS142-BR142</f>
        <v>3</v>
      </c>
      <c r="BT145" s="258">
        <f>BT142-BO142</f>
        <v>6</v>
      </c>
      <c r="BU145" s="262">
        <f>BU142-BS142</f>
        <v>1</v>
      </c>
      <c r="BV145" s="262">
        <f>BV142-BU142</f>
        <v>3</v>
      </c>
      <c r="BW145" s="262">
        <f>BW142-BV142</f>
        <v>8</v>
      </c>
      <c r="BX145" s="262">
        <f>BX142-BW142</f>
        <v>4</v>
      </c>
      <c r="BY145" s="258">
        <f>BY142-BT142</f>
        <v>16</v>
      </c>
    </row>
    <row r="146" spans="1:77" ht="11.7" customHeight="1">
      <c r="A146" s="62"/>
      <c r="B146" s="23"/>
      <c r="C146" s="64"/>
      <c r="D146" s="64"/>
      <c r="E146" s="64"/>
      <c r="F146" s="64"/>
      <c r="G146" s="23"/>
      <c r="H146" s="64"/>
      <c r="I146" s="64"/>
      <c r="J146" s="64"/>
      <c r="K146" s="63"/>
      <c r="L146" s="23"/>
      <c r="M146" s="64"/>
      <c r="N146" s="64"/>
      <c r="O146" s="64"/>
      <c r="P146" s="63"/>
      <c r="Q146" s="23"/>
      <c r="R146" s="64"/>
      <c r="S146" s="64"/>
      <c r="T146" s="64"/>
      <c r="U146" s="63"/>
      <c r="V146" s="265"/>
      <c r="W146" s="259"/>
      <c r="X146" s="259"/>
      <c r="Y146" s="259"/>
      <c r="Z146" s="260"/>
      <c r="AA146" s="265"/>
      <c r="AB146" s="259"/>
      <c r="AC146" s="259"/>
      <c r="AD146" s="259"/>
      <c r="AE146" s="260"/>
      <c r="AF146" s="265"/>
      <c r="AG146" s="259"/>
      <c r="AH146" s="259"/>
      <c r="AI146" s="259"/>
      <c r="AJ146" s="260"/>
      <c r="AK146" s="265"/>
      <c r="AL146" s="259"/>
      <c r="AM146" s="261"/>
      <c r="AN146" s="261"/>
      <c r="AO146" s="261"/>
      <c r="AP146" s="266"/>
      <c r="AQ146" s="262"/>
      <c r="AR146" s="262"/>
      <c r="AS146" s="262"/>
      <c r="AT146" s="262"/>
      <c r="AU146" s="258"/>
      <c r="AV146" s="262"/>
      <c r="AW146" s="262"/>
      <c r="AX146" s="262"/>
      <c r="AY146" s="262"/>
      <c r="AZ146" s="258"/>
      <c r="BA146" s="262"/>
      <c r="BB146" s="262"/>
      <c r="BC146" s="262"/>
      <c r="BD146" s="262"/>
      <c r="BE146" s="258"/>
      <c r="BF146" s="262"/>
      <c r="BG146" s="262"/>
      <c r="BH146" s="262"/>
      <c r="BI146" s="262"/>
      <c r="BJ146" s="258"/>
      <c r="BK146" s="262"/>
      <c r="BL146" s="262"/>
      <c r="BM146" s="262"/>
      <c r="BN146" s="262"/>
      <c r="BO146" s="258"/>
      <c r="BP146" s="262"/>
      <c r="BQ146" s="262"/>
      <c r="BR146" s="262"/>
      <c r="BS146" s="262"/>
      <c r="BT146" s="258"/>
      <c r="BU146" s="262"/>
      <c r="BV146" s="262"/>
      <c r="BW146" s="262"/>
      <c r="BX146" s="262"/>
      <c r="BY146" s="258"/>
    </row>
    <row r="147" spans="1:77" ht="11.7" customHeight="1">
      <c r="A147" s="60" t="s">
        <v>377</v>
      </c>
      <c r="B147" s="23"/>
      <c r="C147" s="64"/>
      <c r="D147" s="64"/>
      <c r="E147" s="64"/>
      <c r="F147" s="64"/>
      <c r="G147" s="23"/>
      <c r="H147" s="64"/>
      <c r="I147" s="64"/>
      <c r="J147" s="64"/>
      <c r="K147" s="63"/>
      <c r="L147" s="23"/>
      <c r="M147" s="64"/>
      <c r="N147" s="64"/>
      <c r="O147" s="64"/>
      <c r="P147" s="63"/>
      <c r="Q147" s="23"/>
      <c r="R147" s="64"/>
      <c r="S147" s="64"/>
      <c r="T147" s="64"/>
      <c r="U147" s="63"/>
      <c r="V147" s="85" t="s">
        <v>37</v>
      </c>
      <c r="W147" s="85" t="s">
        <v>37</v>
      </c>
      <c r="X147" s="85" t="s">
        <v>37</v>
      </c>
      <c r="Y147" s="85" t="s">
        <v>37</v>
      </c>
      <c r="Z147" s="85" t="s">
        <v>37</v>
      </c>
      <c r="AA147" s="85" t="s">
        <v>37</v>
      </c>
      <c r="AB147" s="85" t="s">
        <v>37</v>
      </c>
      <c r="AC147" s="85" t="s">
        <v>37</v>
      </c>
      <c r="AD147" s="85" t="s">
        <v>37</v>
      </c>
      <c r="AE147" s="85" t="s">
        <v>37</v>
      </c>
      <c r="AF147" s="85" t="s">
        <v>37</v>
      </c>
      <c r="AG147" s="85" t="s">
        <v>37</v>
      </c>
      <c r="AH147" s="85" t="s">
        <v>37</v>
      </c>
      <c r="AI147" s="85" t="s">
        <v>37</v>
      </c>
      <c r="AJ147" s="85" t="s">
        <v>37</v>
      </c>
      <c r="AK147" s="85" t="s">
        <v>37</v>
      </c>
      <c r="AL147" s="85" t="s">
        <v>37</v>
      </c>
      <c r="AM147" s="85" t="s">
        <v>37</v>
      </c>
      <c r="AN147" s="85" t="s">
        <v>37</v>
      </c>
      <c r="AO147" s="85" t="s">
        <v>37</v>
      </c>
      <c r="AP147" s="85" t="s">
        <v>37</v>
      </c>
      <c r="AQ147" s="85" t="s">
        <v>37</v>
      </c>
      <c r="AR147" s="85" t="s">
        <v>37</v>
      </c>
      <c r="AS147" s="85" t="s">
        <v>37</v>
      </c>
      <c r="AT147" s="85" t="s">
        <v>37</v>
      </c>
      <c r="AU147" s="85" t="s">
        <v>37</v>
      </c>
      <c r="AV147" s="85" t="s">
        <v>37</v>
      </c>
      <c r="AW147" s="85" t="s">
        <v>37</v>
      </c>
      <c r="AX147" s="85" t="s">
        <v>37</v>
      </c>
      <c r="AY147" s="85" t="s">
        <v>37</v>
      </c>
      <c r="AZ147" s="85" t="s">
        <v>37</v>
      </c>
      <c r="BA147" s="85" t="s">
        <v>37</v>
      </c>
      <c r="BB147" s="85" t="s">
        <v>37</v>
      </c>
      <c r="BC147" s="85" t="s">
        <v>37</v>
      </c>
      <c r="BD147" s="85" t="s">
        <v>37</v>
      </c>
      <c r="BE147" s="85" t="s">
        <v>37</v>
      </c>
      <c r="BF147" s="85" t="s">
        <v>37</v>
      </c>
      <c r="BG147" s="85" t="s">
        <v>37</v>
      </c>
      <c r="BH147" s="85" t="s">
        <v>37</v>
      </c>
      <c r="BI147" s="85" t="s">
        <v>37</v>
      </c>
      <c r="BJ147" s="85" t="s">
        <v>37</v>
      </c>
      <c r="BK147" s="60">
        <f t="shared" ref="BK147:BT147" si="93">BK142-BK152</f>
        <v>512</v>
      </c>
      <c r="BL147" s="60">
        <f t="shared" si="93"/>
        <v>509</v>
      </c>
      <c r="BM147" s="60">
        <f t="shared" si="93"/>
        <v>500</v>
      </c>
      <c r="BN147" s="60">
        <f t="shared" si="93"/>
        <v>493</v>
      </c>
      <c r="BO147" s="194">
        <f t="shared" si="93"/>
        <v>493</v>
      </c>
      <c r="BP147" s="60">
        <f t="shared" si="93"/>
        <v>489</v>
      </c>
      <c r="BQ147" s="60">
        <f t="shared" si="93"/>
        <v>486</v>
      </c>
      <c r="BR147" s="60">
        <f t="shared" si="93"/>
        <v>481</v>
      </c>
      <c r="BS147" s="60">
        <f t="shared" si="93"/>
        <v>479</v>
      </c>
      <c r="BT147" s="194">
        <f t="shared" si="93"/>
        <v>479</v>
      </c>
      <c r="BU147" s="60">
        <v>475</v>
      </c>
      <c r="BV147" s="60">
        <f t="shared" ref="BV147:BW147" si="94">BV142-BV152</f>
        <v>473</v>
      </c>
      <c r="BW147" s="60">
        <f t="shared" si="94"/>
        <v>474</v>
      </c>
      <c r="BX147" s="60">
        <f>BY147</f>
        <v>474</v>
      </c>
      <c r="BY147" s="194">
        <v>474</v>
      </c>
    </row>
    <row r="148" spans="1:77" ht="11.7" customHeight="1">
      <c r="A148" s="62" t="s">
        <v>7</v>
      </c>
      <c r="B148" s="23"/>
      <c r="C148" s="64"/>
      <c r="D148" s="64"/>
      <c r="E148" s="64"/>
      <c r="F148" s="64"/>
      <c r="G148" s="23"/>
      <c r="H148" s="64"/>
      <c r="I148" s="64"/>
      <c r="J148" s="64"/>
      <c r="K148" s="63"/>
      <c r="L148" s="23"/>
      <c r="M148" s="64"/>
      <c r="N148" s="64"/>
      <c r="O148" s="64"/>
      <c r="P148" s="63"/>
      <c r="Q148" s="23"/>
      <c r="R148" s="64"/>
      <c r="S148" s="64"/>
      <c r="T148" s="64"/>
      <c r="U148" s="63"/>
      <c r="V148" s="265"/>
      <c r="W148" s="259"/>
      <c r="X148" s="259"/>
      <c r="Y148" s="259"/>
      <c r="Z148" s="260"/>
      <c r="AA148" s="265"/>
      <c r="AB148" s="259"/>
      <c r="AC148" s="259"/>
      <c r="AD148" s="259"/>
      <c r="AE148" s="260"/>
      <c r="AF148" s="265"/>
      <c r="AG148" s="259"/>
      <c r="AH148" s="259"/>
      <c r="AI148" s="259"/>
      <c r="AJ148" s="260"/>
      <c r="AK148" s="265"/>
      <c r="AL148" s="259"/>
      <c r="AM148" s="261"/>
      <c r="AN148" s="261"/>
      <c r="AO148" s="261"/>
      <c r="AP148" s="266"/>
      <c r="AQ148" s="262"/>
      <c r="AR148" s="262"/>
      <c r="AS148" s="262"/>
      <c r="AT148" s="262"/>
      <c r="AU148" s="258"/>
      <c r="AV148" s="262"/>
      <c r="AW148" s="262"/>
      <c r="AX148" s="262"/>
      <c r="AY148" s="262"/>
      <c r="AZ148" s="258"/>
      <c r="BA148" s="262"/>
      <c r="BB148" s="262"/>
      <c r="BC148" s="262"/>
      <c r="BD148" s="262"/>
      <c r="BE148" s="258"/>
      <c r="BF148" s="262"/>
      <c r="BG148" s="262"/>
      <c r="BH148" s="262"/>
      <c r="BI148" s="262"/>
      <c r="BJ148" s="258"/>
      <c r="BK148" s="63"/>
      <c r="BL148" s="147">
        <f>BL147/BK147-1</f>
        <v>-5.859375E-3</v>
      </c>
      <c r="BM148" s="147">
        <f>BM147/BL147-1</f>
        <v>-1.7681728880157177E-2</v>
      </c>
      <c r="BN148" s="147">
        <f>BN147/BM147-1</f>
        <v>-1.4000000000000012E-2</v>
      </c>
      <c r="BO148" s="26"/>
      <c r="BP148" s="63">
        <f>BP147/BN147-1</f>
        <v>-8.113590263691739E-3</v>
      </c>
      <c r="BQ148" s="147">
        <f>BQ147/BP147-1</f>
        <v>-6.1349693251533388E-3</v>
      </c>
      <c r="BR148" s="147">
        <f>BR147/BQ147-1</f>
        <v>-1.0288065843621408E-2</v>
      </c>
      <c r="BS148" s="147">
        <f>BS147/BR147-1</f>
        <v>-4.1580041580041582E-3</v>
      </c>
      <c r="BT148" s="26"/>
      <c r="BU148" s="63">
        <f>BU147/BS147-1</f>
        <v>-8.3507306889353261E-3</v>
      </c>
      <c r="BV148" s="147">
        <f>BV147/BU147-1</f>
        <v>-4.2105263157894424E-3</v>
      </c>
      <c r="BW148" s="147">
        <f>BW147/BV147-1</f>
        <v>2.1141649048626032E-3</v>
      </c>
      <c r="BX148" s="147">
        <f>BX147/BW147-1</f>
        <v>0</v>
      </c>
      <c r="BY148" s="26"/>
    </row>
    <row r="149" spans="1:77" ht="11.7" customHeight="1">
      <c r="A149" s="62" t="s">
        <v>8</v>
      </c>
      <c r="B149" s="23"/>
      <c r="C149" s="64"/>
      <c r="D149" s="64"/>
      <c r="E149" s="64"/>
      <c r="F149" s="64"/>
      <c r="G149" s="23"/>
      <c r="H149" s="64"/>
      <c r="I149" s="64"/>
      <c r="J149" s="64"/>
      <c r="K149" s="63"/>
      <c r="L149" s="23"/>
      <c r="M149" s="64"/>
      <c r="N149" s="64"/>
      <c r="O149" s="64"/>
      <c r="P149" s="63"/>
      <c r="Q149" s="23"/>
      <c r="R149" s="64"/>
      <c r="S149" s="64"/>
      <c r="T149" s="64"/>
      <c r="U149" s="63"/>
      <c r="V149" s="265"/>
      <c r="W149" s="259"/>
      <c r="X149" s="259"/>
      <c r="Y149" s="259"/>
      <c r="Z149" s="260"/>
      <c r="AA149" s="265"/>
      <c r="AB149" s="259"/>
      <c r="AC149" s="259"/>
      <c r="AD149" s="259"/>
      <c r="AE149" s="260"/>
      <c r="AF149" s="265"/>
      <c r="AG149" s="259"/>
      <c r="AH149" s="259"/>
      <c r="AI149" s="259"/>
      <c r="AJ149" s="260"/>
      <c r="AK149" s="265"/>
      <c r="AL149" s="259"/>
      <c r="AM149" s="261"/>
      <c r="AN149" s="261"/>
      <c r="AO149" s="261"/>
      <c r="AP149" s="266"/>
      <c r="AQ149" s="262"/>
      <c r="AR149" s="262"/>
      <c r="AS149" s="262"/>
      <c r="AT149" s="262"/>
      <c r="AU149" s="258"/>
      <c r="AV149" s="262"/>
      <c r="AW149" s="262"/>
      <c r="AX149" s="262"/>
      <c r="AY149" s="262"/>
      <c r="AZ149" s="258"/>
      <c r="BA149" s="262"/>
      <c r="BB149" s="262"/>
      <c r="BC149" s="262"/>
      <c r="BD149" s="262"/>
      <c r="BE149" s="258"/>
      <c r="BF149" s="262"/>
      <c r="BG149" s="262"/>
      <c r="BH149" s="262"/>
      <c r="BI149" s="262"/>
      <c r="BJ149" s="258"/>
      <c r="BK149" s="64"/>
      <c r="BL149" s="146"/>
      <c r="BM149" s="146"/>
      <c r="BN149" s="147"/>
      <c r="BO149" s="23"/>
      <c r="BP149" s="64">
        <f t="shared" ref="BP149:BW149" si="95">BP147/BK147-1</f>
        <v>-4.4921875E-2</v>
      </c>
      <c r="BQ149" s="146">
        <f t="shared" si="95"/>
        <v>-4.5186640471512773E-2</v>
      </c>
      <c r="BR149" s="146">
        <f t="shared" si="95"/>
        <v>-3.8000000000000034E-2</v>
      </c>
      <c r="BS149" s="147">
        <f t="shared" si="95"/>
        <v>-2.8397565922920864E-2</v>
      </c>
      <c r="BT149" s="23">
        <f t="shared" si="95"/>
        <v>-2.8397565922920864E-2</v>
      </c>
      <c r="BU149" s="64">
        <f t="shared" si="95"/>
        <v>-2.8629856850715729E-2</v>
      </c>
      <c r="BV149" s="146">
        <f t="shared" si="95"/>
        <v>-2.6748971193415683E-2</v>
      </c>
      <c r="BW149" s="146">
        <f t="shared" si="95"/>
        <v>-1.4553014553014498E-2</v>
      </c>
      <c r="BX149" s="147">
        <f t="shared" ref="BX149" si="96">BX147/BS147-1</f>
        <v>-1.043841336116913E-2</v>
      </c>
      <c r="BY149" s="23">
        <f t="shared" ref="BY149" si="97">BY147/BT147-1</f>
        <v>-1.043841336116913E-2</v>
      </c>
    </row>
    <row r="150" spans="1:77" ht="11.7" customHeight="1">
      <c r="A150" s="62" t="s">
        <v>150</v>
      </c>
      <c r="B150" s="23"/>
      <c r="C150" s="64"/>
      <c r="D150" s="64"/>
      <c r="E150" s="64"/>
      <c r="F150" s="64"/>
      <c r="G150" s="23"/>
      <c r="H150" s="64"/>
      <c r="I150" s="64"/>
      <c r="J150" s="64"/>
      <c r="K150" s="63"/>
      <c r="L150" s="23"/>
      <c r="M150" s="64"/>
      <c r="N150" s="64"/>
      <c r="O150" s="64"/>
      <c r="P150" s="63"/>
      <c r="Q150" s="23"/>
      <c r="R150" s="64"/>
      <c r="S150" s="64"/>
      <c r="T150" s="64"/>
      <c r="U150" s="63"/>
      <c r="V150" s="265"/>
      <c r="W150" s="259"/>
      <c r="X150" s="259"/>
      <c r="Y150" s="259"/>
      <c r="Z150" s="260"/>
      <c r="AA150" s="265"/>
      <c r="AB150" s="259"/>
      <c r="AC150" s="259"/>
      <c r="AD150" s="259"/>
      <c r="AE150" s="260"/>
      <c r="AF150" s="265"/>
      <c r="AG150" s="259"/>
      <c r="AH150" s="259"/>
      <c r="AI150" s="259"/>
      <c r="AJ150" s="260"/>
      <c r="AK150" s="265"/>
      <c r="AL150" s="259"/>
      <c r="AM150" s="261"/>
      <c r="AN150" s="261"/>
      <c r="AO150" s="261"/>
      <c r="AP150" s="266"/>
      <c r="AQ150" s="262"/>
      <c r="AR150" s="262"/>
      <c r="AS150" s="262"/>
      <c r="AT150" s="262"/>
      <c r="AU150" s="258"/>
      <c r="AV150" s="262"/>
      <c r="AW150" s="262"/>
      <c r="AX150" s="262"/>
      <c r="AY150" s="262"/>
      <c r="AZ150" s="258"/>
      <c r="BA150" s="262"/>
      <c r="BB150" s="262"/>
      <c r="BC150" s="262"/>
      <c r="BD150" s="262"/>
      <c r="BE150" s="258"/>
      <c r="BF150" s="262"/>
      <c r="BG150" s="262"/>
      <c r="BH150" s="262"/>
      <c r="BI150" s="262"/>
      <c r="BJ150" s="258"/>
      <c r="BK150" s="262"/>
      <c r="BL150" s="262">
        <f>BL147-BK147</f>
        <v>-3</v>
      </c>
      <c r="BM150" s="262">
        <f>BM147-BL147</f>
        <v>-9</v>
      </c>
      <c r="BN150" s="262">
        <f>BN147-BM147</f>
        <v>-7</v>
      </c>
      <c r="BO150" s="258"/>
      <c r="BP150" s="262">
        <f>BP147-BN147</f>
        <v>-4</v>
      </c>
      <c r="BQ150" s="262">
        <f>BQ147-BP147</f>
        <v>-3</v>
      </c>
      <c r="BR150" s="262">
        <f>BR147-BQ147</f>
        <v>-5</v>
      </c>
      <c r="BS150" s="262">
        <f>BS147-BR147</f>
        <v>-2</v>
      </c>
      <c r="BT150" s="258">
        <f>BT147-BO147</f>
        <v>-14</v>
      </c>
      <c r="BU150" s="262">
        <f>BU147-BS147</f>
        <v>-4</v>
      </c>
      <c r="BV150" s="262">
        <f>BV147-BU147</f>
        <v>-2</v>
      </c>
      <c r="BW150" s="262">
        <f>BW147-BV147</f>
        <v>1</v>
      </c>
      <c r="BX150" s="262">
        <f>BX147-BW147</f>
        <v>0</v>
      </c>
      <c r="BY150" s="258">
        <f>BY147-BT147</f>
        <v>-5</v>
      </c>
    </row>
    <row r="151" spans="1:77" ht="11.7" customHeight="1">
      <c r="A151" s="62"/>
      <c r="B151" s="23"/>
      <c r="C151" s="64"/>
      <c r="D151" s="64"/>
      <c r="E151" s="64"/>
      <c r="F151" s="64"/>
      <c r="G151" s="23"/>
      <c r="H151" s="64"/>
      <c r="I151" s="64"/>
      <c r="J151" s="64"/>
      <c r="K151" s="63"/>
      <c r="L151" s="23"/>
      <c r="M151" s="64"/>
      <c r="N151" s="64"/>
      <c r="O151" s="64"/>
      <c r="P151" s="63"/>
      <c r="Q151" s="23"/>
      <c r="R151" s="64"/>
      <c r="S151" s="64"/>
      <c r="T151" s="64"/>
      <c r="U151" s="63"/>
      <c r="V151" s="265"/>
      <c r="W151" s="259"/>
      <c r="X151" s="259"/>
      <c r="Y151" s="259"/>
      <c r="Z151" s="260"/>
      <c r="AA151" s="265"/>
      <c r="AB151" s="259"/>
      <c r="AC151" s="259"/>
      <c r="AD151" s="259"/>
      <c r="AE151" s="260"/>
      <c r="AF151" s="265"/>
      <c r="AG151" s="259"/>
      <c r="AH151" s="259"/>
      <c r="AI151" s="259"/>
      <c r="AJ151" s="260"/>
      <c r="AK151" s="265"/>
      <c r="AL151" s="259"/>
      <c r="AM151" s="261"/>
      <c r="AN151" s="261"/>
      <c r="AO151" s="261"/>
      <c r="AP151" s="266"/>
      <c r="AQ151" s="262"/>
      <c r="AR151" s="262"/>
      <c r="AS151" s="262"/>
      <c r="AT151" s="262"/>
      <c r="AU151" s="258"/>
      <c r="AV151" s="262"/>
      <c r="AW151" s="262"/>
      <c r="AX151" s="262"/>
      <c r="AY151" s="262"/>
      <c r="AZ151" s="258"/>
      <c r="BA151" s="262"/>
      <c r="BB151" s="262"/>
      <c r="BC151" s="262"/>
      <c r="BD151" s="262"/>
      <c r="BE151" s="258"/>
      <c r="BF151" s="262"/>
      <c r="BG151" s="262"/>
      <c r="BH151" s="262"/>
      <c r="BI151" s="262"/>
      <c r="BJ151" s="258"/>
      <c r="BK151" s="262"/>
      <c r="BL151" s="262"/>
      <c r="BM151" s="262"/>
      <c r="BN151" s="262"/>
      <c r="BO151" s="258"/>
      <c r="BP151" s="262"/>
      <c r="BQ151" s="262"/>
      <c r="BR151" s="262"/>
      <c r="BS151" s="262"/>
      <c r="BT151" s="258"/>
      <c r="BU151" s="262"/>
      <c r="BV151" s="262"/>
      <c r="BW151" s="262"/>
      <c r="BX151" s="262"/>
      <c r="BY151" s="258"/>
    </row>
    <row r="152" spans="1:77" ht="11.25" customHeight="1">
      <c r="A152" s="60" t="s">
        <v>375</v>
      </c>
      <c r="B152" s="23"/>
      <c r="C152" s="64"/>
      <c r="D152" s="64"/>
      <c r="E152" s="64"/>
      <c r="F152" s="64"/>
      <c r="G152" s="23"/>
      <c r="H152" s="64"/>
      <c r="I152" s="64"/>
      <c r="J152" s="64"/>
      <c r="K152" s="63"/>
      <c r="L152" s="23"/>
      <c r="M152" s="64"/>
      <c r="N152" s="64"/>
      <c r="O152" s="64"/>
      <c r="P152" s="63"/>
      <c r="Q152" s="23"/>
      <c r="R152" s="64"/>
      <c r="S152" s="64"/>
      <c r="T152" s="64"/>
      <c r="U152" s="63"/>
      <c r="V152" s="85" t="s">
        <v>37</v>
      </c>
      <c r="W152" s="85" t="s">
        <v>37</v>
      </c>
      <c r="X152" s="85" t="s">
        <v>37</v>
      </c>
      <c r="Y152" s="85" t="s">
        <v>37</v>
      </c>
      <c r="Z152" s="85" t="s">
        <v>37</v>
      </c>
      <c r="AA152" s="85" t="s">
        <v>37</v>
      </c>
      <c r="AB152" s="85" t="s">
        <v>37</v>
      </c>
      <c r="AC152" s="85" t="s">
        <v>37</v>
      </c>
      <c r="AD152" s="85" t="s">
        <v>37</v>
      </c>
      <c r="AE152" s="85" t="s">
        <v>37</v>
      </c>
      <c r="AF152" s="85" t="s">
        <v>37</v>
      </c>
      <c r="AG152" s="85" t="s">
        <v>37</v>
      </c>
      <c r="AH152" s="85" t="s">
        <v>37</v>
      </c>
      <c r="AI152" s="85" t="s">
        <v>37</v>
      </c>
      <c r="AJ152" s="85" t="s">
        <v>37</v>
      </c>
      <c r="AK152" s="85" t="s">
        <v>37</v>
      </c>
      <c r="AL152" s="85" t="s">
        <v>37</v>
      </c>
      <c r="AM152" s="85" t="s">
        <v>37</v>
      </c>
      <c r="AN152" s="85" t="s">
        <v>37</v>
      </c>
      <c r="AO152" s="85" t="s">
        <v>37</v>
      </c>
      <c r="AP152" s="85" t="s">
        <v>37</v>
      </c>
      <c r="AQ152" s="85" t="s">
        <v>37</v>
      </c>
      <c r="AR152" s="85" t="s">
        <v>37</v>
      </c>
      <c r="AS152" s="85" t="s">
        <v>37</v>
      </c>
      <c r="AT152" s="85" t="s">
        <v>37</v>
      </c>
      <c r="AU152" s="85" t="s">
        <v>37</v>
      </c>
      <c r="AV152" s="85" t="s">
        <v>37</v>
      </c>
      <c r="AW152" s="85" t="s">
        <v>37</v>
      </c>
      <c r="AX152" s="85" t="s">
        <v>37</v>
      </c>
      <c r="AY152" s="85" t="s">
        <v>37</v>
      </c>
      <c r="AZ152" s="85" t="s">
        <v>37</v>
      </c>
      <c r="BA152" s="85" t="s">
        <v>37</v>
      </c>
      <c r="BB152" s="85" t="s">
        <v>37</v>
      </c>
      <c r="BC152" s="85" t="s">
        <v>37</v>
      </c>
      <c r="BD152" s="85" t="s">
        <v>37</v>
      </c>
      <c r="BE152" s="85" t="s">
        <v>37</v>
      </c>
      <c r="BF152" s="85" t="s">
        <v>37</v>
      </c>
      <c r="BG152" s="85" t="s">
        <v>37</v>
      </c>
      <c r="BH152" s="85" t="s">
        <v>37</v>
      </c>
      <c r="BI152" s="85" t="s">
        <v>37</v>
      </c>
      <c r="BJ152" s="194">
        <v>36</v>
      </c>
      <c r="BK152" s="60">
        <v>44</v>
      </c>
      <c r="BL152" s="34">
        <v>48</v>
      </c>
      <c r="BM152" s="34">
        <v>56</v>
      </c>
      <c r="BN152" s="130">
        <v>64</v>
      </c>
      <c r="BO152" s="194">
        <v>64</v>
      </c>
      <c r="BP152" s="60">
        <v>70</v>
      </c>
      <c r="BQ152" s="34">
        <v>74</v>
      </c>
      <c r="BR152" s="34">
        <v>79</v>
      </c>
      <c r="BS152" s="130">
        <v>84</v>
      </c>
      <c r="BT152" s="194">
        <v>84</v>
      </c>
      <c r="BU152" s="60">
        <v>89</v>
      </c>
      <c r="BV152" s="34">
        <v>94</v>
      </c>
      <c r="BW152" s="34">
        <v>101</v>
      </c>
      <c r="BX152" s="130">
        <f>BY152</f>
        <v>104</v>
      </c>
      <c r="BY152" s="194">
        <v>104</v>
      </c>
    </row>
    <row r="153" spans="1:77" ht="11.25" customHeight="1">
      <c r="A153" s="62" t="s">
        <v>7</v>
      </c>
      <c r="B153" s="23"/>
      <c r="C153" s="64"/>
      <c r="D153" s="64"/>
      <c r="E153" s="64"/>
      <c r="F153" s="64"/>
      <c r="G153" s="23"/>
      <c r="H153" s="64"/>
      <c r="I153" s="64"/>
      <c r="J153" s="64"/>
      <c r="K153" s="63"/>
      <c r="L153" s="23"/>
      <c r="M153" s="64"/>
      <c r="N153" s="64"/>
      <c r="O153" s="64"/>
      <c r="P153" s="63"/>
      <c r="Q153" s="23"/>
      <c r="R153" s="64"/>
      <c r="S153" s="64"/>
      <c r="T153" s="64"/>
      <c r="U153" s="63"/>
      <c r="V153" s="23"/>
      <c r="W153" s="64"/>
      <c r="X153" s="64"/>
      <c r="Y153" s="64"/>
      <c r="Z153" s="63"/>
      <c r="AA153" s="23"/>
      <c r="AB153" s="64"/>
      <c r="AC153" s="64"/>
      <c r="AD153" s="64"/>
      <c r="AE153" s="63"/>
      <c r="AF153" s="23"/>
      <c r="AG153" s="64"/>
      <c r="AH153" s="64"/>
      <c r="AI153" s="64"/>
      <c r="AJ153" s="63"/>
      <c r="AK153" s="23"/>
      <c r="AL153" s="64"/>
      <c r="AM153" s="73"/>
      <c r="AN153" s="73"/>
      <c r="AO153" s="63"/>
      <c r="AP153" s="23"/>
      <c r="AQ153" s="64"/>
      <c r="AR153" s="73"/>
      <c r="AS153" s="73"/>
      <c r="AT153" s="63"/>
      <c r="AU153" s="23"/>
      <c r="AV153" s="64"/>
      <c r="AW153" s="64"/>
      <c r="AX153" s="64"/>
      <c r="AY153" s="63"/>
      <c r="AZ153" s="23"/>
      <c r="BA153" s="64"/>
      <c r="BB153" s="146"/>
      <c r="BC153" s="146"/>
      <c r="BD153" s="147"/>
      <c r="BE153" s="23"/>
      <c r="BF153" s="64"/>
      <c r="BG153" s="146"/>
      <c r="BH153" s="146"/>
      <c r="BI153" s="147"/>
      <c r="BJ153" s="23"/>
      <c r="BK153" s="63"/>
      <c r="BL153" s="147">
        <f>BL152/BK152-1</f>
        <v>9.0909090909090828E-2</v>
      </c>
      <c r="BM153" s="147">
        <f>BM152/BL152-1</f>
        <v>0.16666666666666674</v>
      </c>
      <c r="BN153" s="147">
        <f>BN152/BM152-1</f>
        <v>0.14285714285714279</v>
      </c>
      <c r="BO153" s="26"/>
      <c r="BP153" s="63">
        <f>BP152/BN152-1</f>
        <v>9.375E-2</v>
      </c>
      <c r="BQ153" s="147">
        <f>BQ152/BP152-1</f>
        <v>5.7142857142857162E-2</v>
      </c>
      <c r="BR153" s="147">
        <f>BR152/BQ152-1</f>
        <v>6.7567567567567544E-2</v>
      </c>
      <c r="BS153" s="147">
        <f>BS152/BR152-1</f>
        <v>6.3291139240506222E-2</v>
      </c>
      <c r="BT153" s="26"/>
      <c r="BU153" s="63">
        <f>BU152/BS152-1</f>
        <v>5.9523809523809534E-2</v>
      </c>
      <c r="BV153" s="147">
        <f>BV152/BU152-1</f>
        <v>5.6179775280898792E-2</v>
      </c>
      <c r="BW153" s="147">
        <f>BW152/BV152-1</f>
        <v>7.4468085106383031E-2</v>
      </c>
      <c r="BX153" s="147">
        <f>BX152/BW152-1</f>
        <v>2.9702970297029729E-2</v>
      </c>
      <c r="BY153" s="26"/>
    </row>
    <row r="154" spans="1:77" ht="11.25" customHeight="1">
      <c r="A154" s="62" t="s">
        <v>8</v>
      </c>
      <c r="B154" s="23"/>
      <c r="C154" s="64"/>
      <c r="D154" s="64"/>
      <c r="E154" s="64"/>
      <c r="F154" s="64"/>
      <c r="G154" s="23"/>
      <c r="H154" s="64"/>
      <c r="I154" s="64"/>
      <c r="J154" s="64"/>
      <c r="K154" s="63"/>
      <c r="L154" s="23"/>
      <c r="M154" s="64"/>
      <c r="N154" s="64"/>
      <c r="O154" s="64"/>
      <c r="P154" s="63"/>
      <c r="Q154" s="23"/>
      <c r="R154" s="64"/>
      <c r="S154" s="64"/>
      <c r="T154" s="64"/>
      <c r="U154" s="63"/>
      <c r="V154" s="23"/>
      <c r="W154" s="64"/>
      <c r="X154" s="64"/>
      <c r="Y154" s="64"/>
      <c r="Z154" s="63"/>
      <c r="AA154" s="23"/>
      <c r="AB154" s="64"/>
      <c r="AC154" s="64"/>
      <c r="AD154" s="64"/>
      <c r="AE154" s="63"/>
      <c r="AF154" s="23"/>
      <c r="AG154" s="64"/>
      <c r="AH154" s="64"/>
      <c r="AI154" s="64"/>
      <c r="AJ154" s="63"/>
      <c r="AK154" s="23"/>
      <c r="AL154" s="64"/>
      <c r="AM154" s="73"/>
      <c r="AN154" s="73"/>
      <c r="AO154" s="63"/>
      <c r="AP154" s="23"/>
      <c r="AQ154" s="64"/>
      <c r="AR154" s="73"/>
      <c r="AS154" s="73"/>
      <c r="AT154" s="63"/>
      <c r="AU154" s="23"/>
      <c r="AV154" s="64"/>
      <c r="AW154" s="64"/>
      <c r="AX154" s="64"/>
      <c r="AY154" s="63"/>
      <c r="AZ154" s="23"/>
      <c r="BA154" s="64"/>
      <c r="BB154" s="146"/>
      <c r="BC154" s="146"/>
      <c r="BD154" s="147"/>
      <c r="BE154" s="23"/>
      <c r="BF154" s="64"/>
      <c r="BG154" s="146"/>
      <c r="BH154" s="146"/>
      <c r="BI154" s="147"/>
      <c r="BJ154" s="23"/>
      <c r="BK154" s="64"/>
      <c r="BL154" s="146"/>
      <c r="BM154" s="146"/>
      <c r="BN154" s="147"/>
      <c r="BO154" s="23">
        <f t="shared" ref="BO154:BW154" si="98">BO152/BJ152-1</f>
        <v>0.77777777777777768</v>
      </c>
      <c r="BP154" s="64">
        <f t="shared" si="98"/>
        <v>0.59090909090909083</v>
      </c>
      <c r="BQ154" s="146">
        <f t="shared" si="98"/>
        <v>0.54166666666666674</v>
      </c>
      <c r="BR154" s="146">
        <f t="shared" si="98"/>
        <v>0.41071428571428581</v>
      </c>
      <c r="BS154" s="147">
        <f t="shared" si="98"/>
        <v>0.3125</v>
      </c>
      <c r="BT154" s="23">
        <f t="shared" si="98"/>
        <v>0.3125</v>
      </c>
      <c r="BU154" s="64">
        <f t="shared" si="98"/>
        <v>0.27142857142857135</v>
      </c>
      <c r="BV154" s="146">
        <f t="shared" si="98"/>
        <v>0.27027027027027017</v>
      </c>
      <c r="BW154" s="146">
        <f t="shared" si="98"/>
        <v>0.27848101265822778</v>
      </c>
      <c r="BX154" s="147">
        <f t="shared" ref="BX154" si="99">BX152/BS152-1</f>
        <v>0.23809523809523814</v>
      </c>
      <c r="BY154" s="23">
        <f t="shared" ref="BY154" si="100">BY152/BT152-1</f>
        <v>0.23809523809523814</v>
      </c>
    </row>
    <row r="155" spans="1:77" ht="11.25" customHeight="1">
      <c r="A155" s="62" t="s">
        <v>150</v>
      </c>
      <c r="B155" s="23"/>
      <c r="C155" s="64"/>
      <c r="D155" s="64"/>
      <c r="E155" s="64"/>
      <c r="F155" s="64"/>
      <c r="G155" s="23"/>
      <c r="H155" s="64"/>
      <c r="I155" s="64"/>
      <c r="J155" s="64"/>
      <c r="K155" s="63"/>
      <c r="L155" s="23"/>
      <c r="M155" s="64"/>
      <c r="N155" s="64"/>
      <c r="O155" s="64"/>
      <c r="P155" s="63"/>
      <c r="Q155" s="23"/>
      <c r="R155" s="64"/>
      <c r="S155" s="64"/>
      <c r="T155" s="64"/>
      <c r="U155" s="63"/>
      <c r="V155" s="23"/>
      <c r="W155" s="64"/>
      <c r="X155" s="64"/>
      <c r="Y155" s="64"/>
      <c r="Z155" s="63"/>
      <c r="AA155" s="23"/>
      <c r="AB155" s="64"/>
      <c r="AC155" s="64"/>
      <c r="AD155" s="64"/>
      <c r="AE155" s="63"/>
      <c r="AF155" s="23"/>
      <c r="AG155" s="64"/>
      <c r="AH155" s="64"/>
      <c r="AI155" s="64"/>
      <c r="AJ155" s="63"/>
      <c r="AK155" s="23"/>
      <c r="AL155" s="64"/>
      <c r="AM155" s="73"/>
      <c r="AN155" s="73"/>
      <c r="AO155" s="63"/>
      <c r="AP155" s="23"/>
      <c r="AQ155" s="64"/>
      <c r="AR155" s="73"/>
      <c r="AS155" s="73"/>
      <c r="AT155" s="63"/>
      <c r="AU155" s="23"/>
      <c r="AV155" s="64"/>
      <c r="AW155" s="64"/>
      <c r="AX155" s="64"/>
      <c r="AY155" s="63"/>
      <c r="AZ155" s="23"/>
      <c r="BA155" s="64"/>
      <c r="BB155" s="146"/>
      <c r="BC155" s="146"/>
      <c r="BD155" s="147"/>
      <c r="BE155" s="23"/>
      <c r="BF155" s="64"/>
      <c r="BG155" s="146"/>
      <c r="BH155" s="146"/>
      <c r="BI155" s="147"/>
      <c r="BJ155" s="23"/>
      <c r="BK155" s="262"/>
      <c r="BL155" s="262">
        <f>BL152-BK152</f>
        <v>4</v>
      </c>
      <c r="BM155" s="262">
        <f>BM152-BL152</f>
        <v>8</v>
      </c>
      <c r="BN155" s="262">
        <f>BN152-BM152</f>
        <v>8</v>
      </c>
      <c r="BO155" s="258">
        <f>BO152-BJ152</f>
        <v>28</v>
      </c>
      <c r="BP155" s="262">
        <f>BP152-BN152</f>
        <v>6</v>
      </c>
      <c r="BQ155" s="262">
        <f>BQ152-BP152</f>
        <v>4</v>
      </c>
      <c r="BR155" s="262">
        <f>BR152-BQ152</f>
        <v>5</v>
      </c>
      <c r="BS155" s="262">
        <f>BS152-BR152</f>
        <v>5</v>
      </c>
      <c r="BT155" s="258">
        <f>BT152-BO152</f>
        <v>20</v>
      </c>
      <c r="BU155" s="262">
        <f>BU152-BS152</f>
        <v>5</v>
      </c>
      <c r="BV155" s="262">
        <f>BV152-BU152</f>
        <v>5</v>
      </c>
      <c r="BW155" s="262">
        <f>BW152-BV152</f>
        <v>7</v>
      </c>
      <c r="BX155" s="262">
        <f>BX152-BW152</f>
        <v>3</v>
      </c>
      <c r="BY155" s="258">
        <f>BY152-BT152</f>
        <v>20</v>
      </c>
    </row>
    <row r="156" spans="1:77" ht="11.25" customHeight="1">
      <c r="A156" s="62"/>
      <c r="B156" s="23"/>
      <c r="C156" s="64"/>
      <c r="D156" s="64"/>
      <c r="E156" s="64"/>
      <c r="F156" s="64"/>
      <c r="G156" s="23"/>
      <c r="H156" s="64"/>
      <c r="I156" s="64"/>
      <c r="J156" s="64"/>
      <c r="K156" s="63"/>
      <c r="L156" s="23"/>
      <c r="M156" s="64"/>
      <c r="N156" s="64"/>
      <c r="O156" s="64"/>
      <c r="P156" s="63"/>
      <c r="Q156" s="23"/>
      <c r="R156" s="64"/>
      <c r="S156" s="64"/>
      <c r="T156" s="64"/>
      <c r="U156" s="63"/>
      <c r="V156" s="23"/>
      <c r="W156" s="64"/>
      <c r="X156" s="64"/>
      <c r="Y156" s="64"/>
      <c r="Z156" s="63"/>
      <c r="AA156" s="23"/>
      <c r="AB156" s="64"/>
      <c r="AC156" s="64"/>
      <c r="AD156" s="64"/>
      <c r="AE156" s="63"/>
      <c r="AF156" s="23"/>
      <c r="AG156" s="64"/>
      <c r="AH156" s="64"/>
      <c r="AI156" s="64"/>
      <c r="AJ156" s="63"/>
      <c r="AK156" s="23"/>
      <c r="AL156" s="64"/>
      <c r="AM156" s="73"/>
      <c r="AN156" s="73"/>
      <c r="AO156" s="63"/>
      <c r="AP156" s="23"/>
      <c r="AQ156" s="64"/>
      <c r="AR156" s="73"/>
      <c r="AS156" s="73"/>
      <c r="AT156" s="63"/>
      <c r="AU156" s="23"/>
      <c r="AV156" s="64"/>
      <c r="AW156" s="64"/>
      <c r="AX156" s="64"/>
      <c r="AY156" s="63"/>
      <c r="AZ156" s="23"/>
      <c r="BA156" s="64"/>
      <c r="BB156" s="146"/>
      <c r="BC156" s="146"/>
      <c r="BD156" s="147"/>
      <c r="BE156" s="23"/>
      <c r="BF156" s="64"/>
      <c r="BG156" s="146"/>
      <c r="BH156" s="146"/>
      <c r="BI156" s="147"/>
      <c r="BJ156" s="23"/>
      <c r="BK156" s="262"/>
      <c r="BL156" s="262"/>
      <c r="BM156" s="262"/>
      <c r="BN156" s="262"/>
      <c r="BO156" s="258"/>
      <c r="BP156" s="262"/>
      <c r="BQ156" s="262"/>
      <c r="BR156" s="262"/>
      <c r="BS156" s="262"/>
      <c r="BT156" s="258"/>
      <c r="BU156" s="262"/>
      <c r="BV156" s="262"/>
      <c r="BW156" s="262"/>
      <c r="BX156" s="262"/>
      <c r="BY156" s="258"/>
    </row>
    <row r="157" spans="1:77" ht="11.25" customHeight="1">
      <c r="A157" s="60" t="s">
        <v>374</v>
      </c>
      <c r="B157" s="23"/>
      <c r="C157" s="64"/>
      <c r="D157" s="64"/>
      <c r="E157" s="64"/>
      <c r="F157" s="64"/>
      <c r="G157" s="23"/>
      <c r="H157" s="64"/>
      <c r="I157" s="64"/>
      <c r="J157" s="64"/>
      <c r="K157" s="63"/>
      <c r="L157" s="23"/>
      <c r="M157" s="64"/>
      <c r="N157" s="64"/>
      <c r="O157" s="64"/>
      <c r="P157" s="63"/>
      <c r="Q157" s="23"/>
      <c r="R157" s="64"/>
      <c r="S157" s="64"/>
      <c r="T157" s="64"/>
      <c r="U157" s="63"/>
      <c r="V157" s="85" t="s">
        <v>37</v>
      </c>
      <c r="W157" s="85" t="s">
        <v>37</v>
      </c>
      <c r="X157" s="85" t="s">
        <v>37</v>
      </c>
      <c r="Y157" s="85" t="s">
        <v>37</v>
      </c>
      <c r="Z157" s="85" t="s">
        <v>37</v>
      </c>
      <c r="AA157" s="85" t="s">
        <v>37</v>
      </c>
      <c r="AB157" s="85" t="s">
        <v>37</v>
      </c>
      <c r="AC157" s="85" t="s">
        <v>37</v>
      </c>
      <c r="AD157" s="85" t="s">
        <v>37</v>
      </c>
      <c r="AE157" s="85" t="s">
        <v>37</v>
      </c>
      <c r="AF157" s="85" t="s">
        <v>37</v>
      </c>
      <c r="AG157" s="85" t="s">
        <v>37</v>
      </c>
      <c r="AH157" s="85" t="s">
        <v>37</v>
      </c>
      <c r="AI157" s="85" t="s">
        <v>37</v>
      </c>
      <c r="AJ157" s="85" t="s">
        <v>37</v>
      </c>
      <c r="AK157" s="85" t="s">
        <v>37</v>
      </c>
      <c r="AL157" s="85" t="s">
        <v>37</v>
      </c>
      <c r="AM157" s="85" t="s">
        <v>37</v>
      </c>
      <c r="AN157" s="85" t="s">
        <v>37</v>
      </c>
      <c r="AO157" s="85" t="s">
        <v>37</v>
      </c>
      <c r="AP157" s="85" t="s">
        <v>37</v>
      </c>
      <c r="AQ157" s="85" t="s">
        <v>37</v>
      </c>
      <c r="AR157" s="85" t="s">
        <v>37</v>
      </c>
      <c r="AS157" s="85" t="s">
        <v>37</v>
      </c>
      <c r="AT157" s="85" t="s">
        <v>37</v>
      </c>
      <c r="AU157" s="85" t="s">
        <v>37</v>
      </c>
      <c r="AV157" s="85" t="s">
        <v>37</v>
      </c>
      <c r="AW157" s="85" t="s">
        <v>37</v>
      </c>
      <c r="AX157" s="85" t="s">
        <v>37</v>
      </c>
      <c r="AY157" s="85" t="s">
        <v>37</v>
      </c>
      <c r="AZ157" s="85" t="s">
        <v>37</v>
      </c>
      <c r="BA157" s="85" t="s">
        <v>37</v>
      </c>
      <c r="BB157" s="85" t="s">
        <v>37</v>
      </c>
      <c r="BC157" s="85" t="s">
        <v>37</v>
      </c>
      <c r="BD157" s="85" t="s">
        <v>37</v>
      </c>
      <c r="BE157" s="85" t="s">
        <v>37</v>
      </c>
      <c r="BF157" s="85" t="s">
        <v>37</v>
      </c>
      <c r="BG157" s="85" t="s">
        <v>37</v>
      </c>
      <c r="BH157" s="85" t="s">
        <v>37</v>
      </c>
      <c r="BI157" s="85" t="s">
        <v>37</v>
      </c>
      <c r="BJ157" s="194">
        <v>40</v>
      </c>
      <c r="BK157" s="60">
        <v>53</v>
      </c>
      <c r="BL157" s="34">
        <v>72</v>
      </c>
      <c r="BM157" s="34">
        <v>94</v>
      </c>
      <c r="BN157" s="130">
        <v>120</v>
      </c>
      <c r="BO157" s="194">
        <v>120</v>
      </c>
      <c r="BP157" s="60">
        <v>147</v>
      </c>
      <c r="BQ157" s="34">
        <v>173</v>
      </c>
      <c r="BR157" s="34">
        <v>198</v>
      </c>
      <c r="BS157" s="130">
        <v>226</v>
      </c>
      <c r="BT157" s="194">
        <v>226</v>
      </c>
      <c r="BU157" s="60">
        <v>253</v>
      </c>
      <c r="BV157" s="34">
        <f>186+94</f>
        <v>280</v>
      </c>
      <c r="BW157" s="34">
        <v>307</v>
      </c>
      <c r="BX157" s="130">
        <f>BY157</f>
        <v>329</v>
      </c>
      <c r="BY157" s="194">
        <v>329</v>
      </c>
    </row>
    <row r="158" spans="1:77" ht="11.25" customHeight="1">
      <c r="A158" s="62" t="s">
        <v>7</v>
      </c>
      <c r="B158" s="23"/>
      <c r="C158" s="64"/>
      <c r="D158" s="64"/>
      <c r="E158" s="64"/>
      <c r="F158" s="64"/>
      <c r="G158" s="23"/>
      <c r="H158" s="64"/>
      <c r="I158" s="64"/>
      <c r="J158" s="64"/>
      <c r="K158" s="63"/>
      <c r="L158" s="23"/>
      <c r="M158" s="64"/>
      <c r="N158" s="64"/>
      <c r="O158" s="64"/>
      <c r="P158" s="63"/>
      <c r="Q158" s="23"/>
      <c r="R158" s="64"/>
      <c r="S158" s="64"/>
      <c r="T158" s="64"/>
      <c r="U158" s="63"/>
      <c r="V158" s="23"/>
      <c r="W158" s="64"/>
      <c r="X158" s="64"/>
      <c r="Y158" s="64"/>
      <c r="Z158" s="63"/>
      <c r="AA158" s="23"/>
      <c r="AB158" s="64"/>
      <c r="AC158" s="64"/>
      <c r="AD158" s="64"/>
      <c r="AE158" s="63"/>
      <c r="AF158" s="23"/>
      <c r="AG158" s="64"/>
      <c r="AH158" s="64"/>
      <c r="AI158" s="64"/>
      <c r="AJ158" s="63"/>
      <c r="AK158" s="23"/>
      <c r="AL158" s="64"/>
      <c r="AM158" s="73"/>
      <c r="AN158" s="73"/>
      <c r="AO158" s="63"/>
      <c r="AP158" s="23"/>
      <c r="AQ158" s="64"/>
      <c r="AR158" s="73"/>
      <c r="AS158" s="73"/>
      <c r="AT158" s="63"/>
      <c r="AU158" s="23"/>
      <c r="AV158" s="64"/>
      <c r="AW158" s="64"/>
      <c r="AX158" s="64"/>
      <c r="AY158" s="63"/>
      <c r="AZ158" s="23"/>
      <c r="BA158" s="64"/>
      <c r="BB158" s="146"/>
      <c r="BC158" s="146"/>
      <c r="BD158" s="147"/>
      <c r="BE158" s="23"/>
      <c r="BF158" s="64"/>
      <c r="BG158" s="146"/>
      <c r="BH158" s="146"/>
      <c r="BI158" s="147"/>
      <c r="BJ158" s="23"/>
      <c r="BK158" s="63"/>
      <c r="BL158" s="147">
        <f>BL157/BK157-1</f>
        <v>0.35849056603773577</v>
      </c>
      <c r="BM158" s="147">
        <f>BM157/BL157-1</f>
        <v>0.30555555555555558</v>
      </c>
      <c r="BN158" s="147">
        <f>BN157/BM157-1</f>
        <v>0.27659574468085113</v>
      </c>
      <c r="BO158" s="26"/>
      <c r="BP158" s="63">
        <f>BP157/BN157-1</f>
        <v>0.22500000000000009</v>
      </c>
      <c r="BQ158" s="147">
        <f>BQ157/BP157-1</f>
        <v>0.1768707482993197</v>
      </c>
      <c r="BR158" s="147">
        <f>BR157/BQ157-1</f>
        <v>0.1445086705202312</v>
      </c>
      <c r="BS158" s="147">
        <f>BS157/BR157-1</f>
        <v>0.14141414141414144</v>
      </c>
      <c r="BT158" s="26"/>
      <c r="BU158" s="63">
        <f>BU157/BS157-1</f>
        <v>0.11946902654867264</v>
      </c>
      <c r="BV158" s="147">
        <f>BV157/BU157-1</f>
        <v>0.10671936758893286</v>
      </c>
      <c r="BW158" s="147">
        <f>BW157/BV157-1</f>
        <v>9.642857142857153E-2</v>
      </c>
      <c r="BX158" s="147">
        <f>BX157/BW157-1</f>
        <v>7.1661237785016318E-2</v>
      </c>
      <c r="BY158" s="26"/>
    </row>
    <row r="159" spans="1:77" ht="11.25" customHeight="1">
      <c r="A159" s="62" t="s">
        <v>8</v>
      </c>
      <c r="B159" s="23"/>
      <c r="C159" s="64"/>
      <c r="D159" s="64"/>
      <c r="E159" s="64"/>
      <c r="F159" s="64"/>
      <c r="G159" s="23"/>
      <c r="H159" s="64"/>
      <c r="I159" s="64"/>
      <c r="J159" s="64"/>
      <c r="K159" s="63"/>
      <c r="L159" s="23"/>
      <c r="M159" s="64"/>
      <c r="N159" s="64"/>
      <c r="O159" s="64"/>
      <c r="P159" s="63"/>
      <c r="Q159" s="23"/>
      <c r="R159" s="64"/>
      <c r="S159" s="64"/>
      <c r="T159" s="64"/>
      <c r="U159" s="63"/>
      <c r="V159" s="23"/>
      <c r="W159" s="64"/>
      <c r="X159" s="64"/>
      <c r="Y159" s="64"/>
      <c r="Z159" s="63"/>
      <c r="AA159" s="23"/>
      <c r="AB159" s="64"/>
      <c r="AC159" s="64"/>
      <c r="AD159" s="64"/>
      <c r="AE159" s="63"/>
      <c r="AF159" s="23"/>
      <c r="AG159" s="64"/>
      <c r="AH159" s="64"/>
      <c r="AI159" s="64"/>
      <c r="AJ159" s="63"/>
      <c r="AK159" s="23"/>
      <c r="AL159" s="64"/>
      <c r="AM159" s="73"/>
      <c r="AN159" s="73"/>
      <c r="AO159" s="63"/>
      <c r="AP159" s="23"/>
      <c r="AQ159" s="64"/>
      <c r="AR159" s="73"/>
      <c r="AS159" s="73"/>
      <c r="AT159" s="63"/>
      <c r="AU159" s="23"/>
      <c r="AV159" s="64"/>
      <c r="AW159" s="64"/>
      <c r="AX159" s="64"/>
      <c r="AY159" s="63"/>
      <c r="AZ159" s="23"/>
      <c r="BA159" s="64"/>
      <c r="BB159" s="146"/>
      <c r="BC159" s="146"/>
      <c r="BD159" s="147"/>
      <c r="BE159" s="23"/>
      <c r="BF159" s="64"/>
      <c r="BG159" s="146"/>
      <c r="BH159" s="146"/>
      <c r="BI159" s="147"/>
      <c r="BJ159" s="23"/>
      <c r="BK159" s="64"/>
      <c r="BL159" s="146"/>
      <c r="BM159" s="146"/>
      <c r="BN159" s="147"/>
      <c r="BO159" s="23">
        <f t="shared" ref="BO159:BW159" si="101">BO157/BJ157-1</f>
        <v>2</v>
      </c>
      <c r="BP159" s="64">
        <f t="shared" si="101"/>
        <v>1.7735849056603774</v>
      </c>
      <c r="BQ159" s="146">
        <f t="shared" si="101"/>
        <v>1.4027777777777777</v>
      </c>
      <c r="BR159" s="146">
        <f t="shared" si="101"/>
        <v>1.1063829787234041</v>
      </c>
      <c r="BS159" s="147">
        <f t="shared" si="101"/>
        <v>0.8833333333333333</v>
      </c>
      <c r="BT159" s="23">
        <f t="shared" si="101"/>
        <v>0.8833333333333333</v>
      </c>
      <c r="BU159" s="64">
        <f t="shared" si="101"/>
        <v>0.72108843537414957</v>
      </c>
      <c r="BV159" s="146">
        <f t="shared" si="101"/>
        <v>0.61849710982658967</v>
      </c>
      <c r="BW159" s="146">
        <f t="shared" si="101"/>
        <v>0.55050505050505061</v>
      </c>
      <c r="BX159" s="147">
        <f t="shared" ref="BX159" si="102">BX157/BS157-1</f>
        <v>0.45575221238938046</v>
      </c>
      <c r="BY159" s="23">
        <f t="shared" ref="BY159" si="103">BY157/BT157-1</f>
        <v>0.45575221238938046</v>
      </c>
    </row>
    <row r="160" spans="1:77" ht="11.25" customHeight="1">
      <c r="A160" s="62" t="s">
        <v>150</v>
      </c>
      <c r="B160" s="23"/>
      <c r="C160" s="64"/>
      <c r="D160" s="64"/>
      <c r="E160" s="64"/>
      <c r="F160" s="64"/>
      <c r="G160" s="23"/>
      <c r="H160" s="64"/>
      <c r="I160" s="64"/>
      <c r="J160" s="64"/>
      <c r="K160" s="63"/>
      <c r="L160" s="23"/>
      <c r="M160" s="64"/>
      <c r="N160" s="64"/>
      <c r="O160" s="64"/>
      <c r="P160" s="63"/>
      <c r="Q160" s="23"/>
      <c r="R160" s="64"/>
      <c r="S160" s="64"/>
      <c r="T160" s="64"/>
      <c r="U160" s="63"/>
      <c r="V160" s="23"/>
      <c r="W160" s="64"/>
      <c r="X160" s="64"/>
      <c r="Y160" s="64"/>
      <c r="Z160" s="63"/>
      <c r="AA160" s="23"/>
      <c r="AB160" s="64"/>
      <c r="AC160" s="64"/>
      <c r="AD160" s="64"/>
      <c r="AE160" s="63"/>
      <c r="AF160" s="23"/>
      <c r="AG160" s="64"/>
      <c r="AH160" s="64"/>
      <c r="AI160" s="64"/>
      <c r="AJ160" s="63"/>
      <c r="AK160" s="23"/>
      <c r="AL160" s="64"/>
      <c r="AM160" s="73"/>
      <c r="AN160" s="73"/>
      <c r="AO160" s="63"/>
      <c r="AP160" s="23"/>
      <c r="AQ160" s="64"/>
      <c r="AR160" s="73"/>
      <c r="AS160" s="73"/>
      <c r="AT160" s="63"/>
      <c r="AU160" s="23"/>
      <c r="AV160" s="64"/>
      <c r="AW160" s="64"/>
      <c r="AX160" s="64"/>
      <c r="AY160" s="63"/>
      <c r="AZ160" s="23"/>
      <c r="BA160" s="64"/>
      <c r="BB160" s="146"/>
      <c r="BC160" s="146"/>
      <c r="BD160" s="147"/>
      <c r="BE160" s="23"/>
      <c r="BF160" s="64"/>
      <c r="BG160" s="146"/>
      <c r="BH160" s="146"/>
      <c r="BI160" s="147"/>
      <c r="BJ160" s="23"/>
      <c r="BK160" s="262"/>
      <c r="BL160" s="262">
        <f>BL157-BK157</f>
        <v>19</v>
      </c>
      <c r="BM160" s="262">
        <f>BM157-BL157</f>
        <v>22</v>
      </c>
      <c r="BN160" s="262">
        <f>BN157-BM157</f>
        <v>26</v>
      </c>
      <c r="BO160" s="258">
        <f>BO157-BJ157</f>
        <v>80</v>
      </c>
      <c r="BP160" s="262">
        <f>BP157-BN157</f>
        <v>27</v>
      </c>
      <c r="BQ160" s="262">
        <f>BQ157-BP157</f>
        <v>26</v>
      </c>
      <c r="BR160" s="262">
        <f>BR157-BQ157</f>
        <v>25</v>
      </c>
      <c r="BS160" s="262">
        <f>BS157-BR157</f>
        <v>28</v>
      </c>
      <c r="BT160" s="258">
        <f>BT157-BO157</f>
        <v>106</v>
      </c>
      <c r="BU160" s="262">
        <f>BU157-BS157</f>
        <v>27</v>
      </c>
      <c r="BV160" s="262">
        <f>BV157-BU157</f>
        <v>27</v>
      </c>
      <c r="BW160" s="262">
        <f>BW157-BV157</f>
        <v>27</v>
      </c>
      <c r="BX160" s="262">
        <f>BX157-BW157</f>
        <v>22</v>
      </c>
      <c r="BY160" s="258">
        <f>BY157-BT157</f>
        <v>103</v>
      </c>
    </row>
    <row r="161" spans="1:202" ht="11.25" customHeight="1">
      <c r="A161" s="62" t="s">
        <v>376</v>
      </c>
      <c r="B161" s="23"/>
      <c r="C161" s="64"/>
      <c r="D161" s="64"/>
      <c r="E161" s="64"/>
      <c r="F161" s="64"/>
      <c r="G161" s="23"/>
      <c r="H161" s="64"/>
      <c r="I161" s="64"/>
      <c r="J161" s="64"/>
      <c r="K161" s="63"/>
      <c r="L161" s="23"/>
      <c r="M161" s="64"/>
      <c r="N161" s="64"/>
      <c r="O161" s="64"/>
      <c r="P161" s="63"/>
      <c r="Q161" s="23"/>
      <c r="R161" s="64"/>
      <c r="S161" s="64"/>
      <c r="T161" s="64"/>
      <c r="U161" s="63"/>
      <c r="V161" s="23"/>
      <c r="W161" s="64"/>
      <c r="X161" s="64"/>
      <c r="Y161" s="64"/>
      <c r="Z161" s="63"/>
      <c r="AA161" s="23"/>
      <c r="AB161" s="64"/>
      <c r="AC161" s="64"/>
      <c r="AD161" s="64"/>
      <c r="AE161" s="63"/>
      <c r="AF161" s="23"/>
      <c r="AG161" s="64"/>
      <c r="AH161" s="64"/>
      <c r="AI161" s="64"/>
      <c r="AJ161" s="63"/>
      <c r="AK161" s="23"/>
      <c r="AL161" s="64"/>
      <c r="AM161" s="73"/>
      <c r="AN161" s="73"/>
      <c r="AO161" s="63"/>
      <c r="AP161" s="23"/>
      <c r="AQ161" s="64"/>
      <c r="AR161" s="73"/>
      <c r="AS161" s="73"/>
      <c r="AT161" s="63"/>
      <c r="AU161" s="23"/>
      <c r="AV161" s="64"/>
      <c r="AW161" s="64"/>
      <c r="AX161" s="64"/>
      <c r="AY161" s="63"/>
      <c r="AZ161" s="23"/>
      <c r="BA161" s="64"/>
      <c r="BB161" s="146"/>
      <c r="BC161" s="146"/>
      <c r="BD161" s="147"/>
      <c r="BE161" s="23"/>
      <c r="BF161" s="64"/>
      <c r="BG161" s="146"/>
      <c r="BH161" s="146"/>
      <c r="BI161" s="147"/>
      <c r="BJ161" s="23"/>
      <c r="BK161" s="64">
        <f t="shared" ref="BK161:BT161" si="104">BK157/BK142</f>
        <v>9.5323741007194249E-2</v>
      </c>
      <c r="BL161" s="64">
        <f t="shared" si="104"/>
        <v>0.12926391382405744</v>
      </c>
      <c r="BM161" s="64">
        <f t="shared" si="104"/>
        <v>0.16906474820143885</v>
      </c>
      <c r="BN161" s="64">
        <f t="shared" si="104"/>
        <v>0.21543985637342908</v>
      </c>
      <c r="BO161" s="23">
        <f t="shared" si="104"/>
        <v>0.21543985637342908</v>
      </c>
      <c r="BP161" s="64">
        <f t="shared" si="104"/>
        <v>0.2629695885509839</v>
      </c>
      <c r="BQ161" s="64">
        <f t="shared" si="104"/>
        <v>0.30892857142857144</v>
      </c>
      <c r="BR161" s="64">
        <f t="shared" si="104"/>
        <v>0.35357142857142859</v>
      </c>
      <c r="BS161" s="64">
        <f t="shared" si="104"/>
        <v>0.40142095914742454</v>
      </c>
      <c r="BT161" s="23">
        <f t="shared" si="104"/>
        <v>0.40142095914742454</v>
      </c>
      <c r="BU161" s="64">
        <f t="shared" ref="BU161:BY161" si="105">BU157/BU142</f>
        <v>0.44858156028368795</v>
      </c>
      <c r="BV161" s="64">
        <f t="shared" si="105"/>
        <v>0.49382716049382713</v>
      </c>
      <c r="BW161" s="64">
        <f t="shared" si="105"/>
        <v>0.53391304347826085</v>
      </c>
      <c r="BX161" s="64">
        <f t="shared" si="105"/>
        <v>0.56822107081174433</v>
      </c>
      <c r="BY161" s="23">
        <f t="shared" si="105"/>
        <v>0.56822107081174433</v>
      </c>
    </row>
    <row r="162" spans="1:202" ht="11.25" customHeight="1">
      <c r="A162" s="62"/>
      <c r="B162" s="23"/>
      <c r="C162" s="64"/>
      <c r="D162" s="64"/>
      <c r="E162" s="64"/>
      <c r="F162" s="64"/>
      <c r="G162" s="23"/>
      <c r="H162" s="64"/>
      <c r="I162" s="64"/>
      <c r="J162" s="64"/>
      <c r="K162" s="63"/>
      <c r="L162" s="23"/>
      <c r="M162" s="64"/>
      <c r="N162" s="64"/>
      <c r="O162" s="64"/>
      <c r="P162" s="63"/>
      <c r="Q162" s="23"/>
      <c r="R162" s="64"/>
      <c r="S162" s="64"/>
      <c r="T162" s="64"/>
      <c r="U162" s="63"/>
      <c r="V162" s="23"/>
      <c r="W162" s="64"/>
      <c r="X162" s="64"/>
      <c r="Y162" s="64"/>
      <c r="Z162" s="63"/>
      <c r="AA162" s="23"/>
      <c r="AB162" s="64"/>
      <c r="AC162" s="64"/>
      <c r="AD162" s="64"/>
      <c r="AE162" s="63"/>
      <c r="AF162" s="23"/>
      <c r="AG162" s="64"/>
      <c r="AH162" s="64"/>
      <c r="AI162" s="64"/>
      <c r="AJ162" s="63"/>
      <c r="AK162" s="23"/>
      <c r="AL162" s="64"/>
      <c r="AM162" s="73"/>
      <c r="AN162" s="73"/>
      <c r="AO162" s="63"/>
      <c r="AP162" s="23"/>
      <c r="AQ162" s="64"/>
      <c r="AR162" s="73"/>
      <c r="AS162" s="73"/>
      <c r="AT162" s="63"/>
      <c r="AU162" s="23"/>
      <c r="AV162" s="64"/>
      <c r="AW162" s="64"/>
      <c r="AX162" s="64"/>
      <c r="AY162" s="63"/>
      <c r="AZ162" s="23"/>
      <c r="BA162" s="64"/>
      <c r="BB162" s="146"/>
      <c r="BC162" s="146"/>
      <c r="BD162" s="147"/>
      <c r="BE162" s="23"/>
      <c r="BF162" s="64"/>
      <c r="BG162" s="146"/>
      <c r="BH162" s="146"/>
      <c r="BI162" s="147"/>
      <c r="BJ162" s="23"/>
      <c r="BK162" s="64"/>
      <c r="BL162" s="64"/>
      <c r="BM162" s="64"/>
      <c r="BN162" s="64"/>
      <c r="BO162" s="23"/>
      <c r="BP162" s="64"/>
      <c r="BQ162" s="64"/>
      <c r="BR162" s="64"/>
      <c r="BS162" s="64"/>
      <c r="BT162" s="23"/>
      <c r="BU162" s="64"/>
      <c r="BV162" s="64"/>
      <c r="BW162" s="64"/>
      <c r="BX162" s="64"/>
      <c r="BY162" s="23"/>
    </row>
    <row r="163" spans="1:202">
      <c r="A163" s="60" t="s">
        <v>453</v>
      </c>
      <c r="B163" s="36">
        <v>217</v>
      </c>
      <c r="C163" s="60">
        <v>231</v>
      </c>
      <c r="D163" s="60">
        <v>230</v>
      </c>
      <c r="E163" s="60">
        <v>226</v>
      </c>
      <c r="F163" s="60">
        <v>225</v>
      </c>
      <c r="G163" s="36">
        <v>228</v>
      </c>
      <c r="H163" s="60">
        <v>228</v>
      </c>
      <c r="I163" s="60">
        <v>224</v>
      </c>
      <c r="J163" s="60">
        <v>224</v>
      </c>
      <c r="K163" s="61">
        <v>229</v>
      </c>
      <c r="L163" s="27">
        <v>226</v>
      </c>
      <c r="M163" s="60">
        <v>229</v>
      </c>
      <c r="N163" s="60">
        <v>231</v>
      </c>
      <c r="O163" s="60">
        <v>229</v>
      </c>
      <c r="P163" s="61">
        <v>231</v>
      </c>
      <c r="Q163" s="27">
        <v>230</v>
      </c>
      <c r="R163" s="60">
        <v>234</v>
      </c>
      <c r="S163" s="60">
        <v>232</v>
      </c>
      <c r="T163" s="60">
        <v>232</v>
      </c>
      <c r="U163" s="61">
        <v>229</v>
      </c>
      <c r="V163" s="27">
        <v>232</v>
      </c>
      <c r="W163" s="60">
        <v>237</v>
      </c>
      <c r="X163" s="60">
        <v>234</v>
      </c>
      <c r="Y163" s="60">
        <v>231</v>
      </c>
      <c r="Z163" s="61">
        <v>234</v>
      </c>
      <c r="AA163" s="27">
        <v>234</v>
      </c>
      <c r="AB163" s="60">
        <v>233</v>
      </c>
      <c r="AC163" s="60">
        <v>232</v>
      </c>
      <c r="AD163" s="60">
        <v>233</v>
      </c>
      <c r="AE163" s="61">
        <v>233</v>
      </c>
      <c r="AF163" s="27">
        <v>233</v>
      </c>
      <c r="AG163" s="60">
        <v>234</v>
      </c>
      <c r="AH163" s="60">
        <v>234</v>
      </c>
      <c r="AI163" s="60">
        <v>234</v>
      </c>
      <c r="AJ163" s="61">
        <v>234</v>
      </c>
      <c r="AK163" s="27">
        <v>234</v>
      </c>
      <c r="AL163" s="60">
        <v>232</v>
      </c>
      <c r="AM163" s="60">
        <v>231</v>
      </c>
      <c r="AN163" s="60">
        <v>233</v>
      </c>
      <c r="AO163" s="61">
        <v>235</v>
      </c>
      <c r="AP163" s="27">
        <v>233</v>
      </c>
      <c r="AQ163" s="60">
        <v>231</v>
      </c>
      <c r="AR163" s="60">
        <v>231</v>
      </c>
      <c r="AS163" s="60">
        <v>233</v>
      </c>
      <c r="AT163" s="61">
        <v>237</v>
      </c>
      <c r="AU163" s="27">
        <v>233</v>
      </c>
      <c r="AV163" s="60">
        <v>232</v>
      </c>
      <c r="AW163" s="60">
        <v>229</v>
      </c>
      <c r="AX163" s="60">
        <v>226</v>
      </c>
      <c r="AY163" s="61">
        <v>226</v>
      </c>
      <c r="AZ163" s="27">
        <v>228</v>
      </c>
      <c r="BA163" s="60">
        <v>214</v>
      </c>
      <c r="BB163" s="34">
        <v>215</v>
      </c>
      <c r="BC163" s="34">
        <v>210</v>
      </c>
      <c r="BD163" s="130">
        <v>206</v>
      </c>
      <c r="BE163" s="194">
        <v>211</v>
      </c>
      <c r="BF163" s="60">
        <v>200</v>
      </c>
      <c r="BG163" s="34">
        <v>197</v>
      </c>
      <c r="BH163" s="34">
        <v>195</v>
      </c>
      <c r="BI163" s="130">
        <v>195</v>
      </c>
      <c r="BJ163" s="194">
        <v>197</v>
      </c>
      <c r="BK163" s="60">
        <v>195</v>
      </c>
      <c r="BL163" s="34">
        <v>190</v>
      </c>
      <c r="BM163" s="34">
        <v>187</v>
      </c>
      <c r="BN163" s="130">
        <v>186</v>
      </c>
      <c r="BO163" s="194">
        <v>190</v>
      </c>
      <c r="BP163" s="60">
        <v>187</v>
      </c>
      <c r="BQ163" s="34">
        <v>186</v>
      </c>
      <c r="BR163" s="34">
        <v>188</v>
      </c>
      <c r="BS163" s="130">
        <v>190</v>
      </c>
      <c r="BT163" s="194">
        <v>188</v>
      </c>
      <c r="BU163" s="60">
        <v>186</v>
      </c>
      <c r="BV163" s="34">
        <v>184</v>
      </c>
      <c r="BW163" s="34">
        <v>182</v>
      </c>
      <c r="BX163" s="130">
        <v>181</v>
      </c>
      <c r="BY163" s="194">
        <v>183</v>
      </c>
    </row>
    <row r="164" spans="1:202" ht="10.5" customHeight="1">
      <c r="A164" s="62" t="s">
        <v>7</v>
      </c>
      <c r="B164" s="23"/>
      <c r="C164" s="63"/>
      <c r="D164" s="63">
        <f>D163/C163-1</f>
        <v>-4.3290043290042934E-3</v>
      </c>
      <c r="E164" s="63">
        <f>E163/D163-1</f>
        <v>-1.7391304347826098E-2</v>
      </c>
      <c r="F164" s="63">
        <f>F163/E163-1</f>
        <v>-4.4247787610619538E-3</v>
      </c>
      <c r="G164" s="23"/>
      <c r="H164" s="63">
        <f>H163/F163-1</f>
        <v>1.3333333333333419E-2</v>
      </c>
      <c r="I164" s="63">
        <f>I163/H163-1</f>
        <v>-1.7543859649122862E-2</v>
      </c>
      <c r="J164" s="63">
        <f>J163/I163-1</f>
        <v>0</v>
      </c>
      <c r="K164" s="63">
        <f>K163/J163-1</f>
        <v>2.2321428571428603E-2</v>
      </c>
      <c r="L164" s="26"/>
      <c r="M164" s="63">
        <f>M163/K163-1</f>
        <v>0</v>
      </c>
      <c r="N164" s="63">
        <f>N163/M163-1</f>
        <v>8.733624454148492E-3</v>
      </c>
      <c r="O164" s="63">
        <f>O163/N163-1</f>
        <v>-8.6580086580086979E-3</v>
      </c>
      <c r="P164" s="63">
        <f>P163/O163-1</f>
        <v>8.733624454148492E-3</v>
      </c>
      <c r="Q164" s="26"/>
      <c r="R164" s="63">
        <f>R163/P163-1</f>
        <v>1.298701298701288E-2</v>
      </c>
      <c r="S164" s="63">
        <f>S163/R163-1</f>
        <v>-8.5470085470085166E-3</v>
      </c>
      <c r="T164" s="63">
        <f>T163/S163-1</f>
        <v>0</v>
      </c>
      <c r="U164" s="63">
        <f>U163/T163-1</f>
        <v>-1.2931034482758674E-2</v>
      </c>
      <c r="V164" s="26"/>
      <c r="W164" s="63">
        <f>W163/U163-1</f>
        <v>3.4934497816593968E-2</v>
      </c>
      <c r="X164" s="63">
        <f>X163/W163-1</f>
        <v>-1.2658227848101222E-2</v>
      </c>
      <c r="Y164" s="63">
        <f>Y163/X163-1</f>
        <v>-1.2820512820512775E-2</v>
      </c>
      <c r="Z164" s="63">
        <f>Z163/Y163-1</f>
        <v>1.298701298701288E-2</v>
      </c>
      <c r="AA164" s="26"/>
      <c r="AB164" s="63">
        <f>AB163/Z163-1</f>
        <v>-4.2735042735042583E-3</v>
      </c>
      <c r="AC164" s="63">
        <f>AC163/AB163-1</f>
        <v>-4.2918454935622075E-3</v>
      </c>
      <c r="AD164" s="63">
        <f>AD163/AC163-1</f>
        <v>4.3103448275862988E-3</v>
      </c>
      <c r="AE164" s="63">
        <f>AE163/AD163-1</f>
        <v>0</v>
      </c>
      <c r="AF164" s="26"/>
      <c r="AG164" s="63">
        <f>AG163/AE163-1</f>
        <v>4.2918454935623185E-3</v>
      </c>
      <c r="AH164" s="63">
        <f>AH163/AG163-1</f>
        <v>0</v>
      </c>
      <c r="AI164" s="63">
        <f>AI163/AH163-1</f>
        <v>0</v>
      </c>
      <c r="AJ164" s="63">
        <f>AJ163/AI163-1</f>
        <v>0</v>
      </c>
      <c r="AK164" s="26"/>
      <c r="AL164" s="63">
        <f>AL163/AJ163-1</f>
        <v>-8.5470085470085166E-3</v>
      </c>
      <c r="AM164" s="63">
        <f>AM163/AL163-1</f>
        <v>-4.3103448275861878E-3</v>
      </c>
      <c r="AN164" s="63">
        <f>AN163/AM163-1</f>
        <v>8.6580086580085869E-3</v>
      </c>
      <c r="AO164" s="63">
        <f>AO163/AN163-1</f>
        <v>8.5836909871244149E-3</v>
      </c>
      <c r="AP164" s="26"/>
      <c r="AQ164" s="63">
        <f>AQ163/AO163-1</f>
        <v>-1.7021276595744705E-2</v>
      </c>
      <c r="AR164" s="63">
        <f>AR163/AQ163-1</f>
        <v>0</v>
      </c>
      <c r="AS164" s="63">
        <f>AS163/AR163-1</f>
        <v>8.6580086580085869E-3</v>
      </c>
      <c r="AT164" s="63">
        <f>AT163/AS163-1</f>
        <v>1.716738197424883E-2</v>
      </c>
      <c r="AU164" s="26"/>
      <c r="AV164" s="63">
        <f>AV163/AT163-1</f>
        <v>-2.1097046413502074E-2</v>
      </c>
      <c r="AW164" s="63">
        <f>AW163/AV163-1</f>
        <v>-1.2931034482758674E-2</v>
      </c>
      <c r="AX164" s="63">
        <f>AX163/AW163-1</f>
        <v>-1.3100436681222738E-2</v>
      </c>
      <c r="AY164" s="63">
        <f>AY163/AX163-1</f>
        <v>0</v>
      </c>
      <c r="AZ164" s="26"/>
      <c r="BA164" s="63">
        <f>BA163/AY163-1</f>
        <v>-5.3097345132743334E-2</v>
      </c>
      <c r="BB164" s="147">
        <f>BB163/BA163-1</f>
        <v>4.6728971962617383E-3</v>
      </c>
      <c r="BC164" s="147">
        <f>BC163/BB163-1</f>
        <v>-2.3255813953488413E-2</v>
      </c>
      <c r="BD164" s="147">
        <f>BD163/BC163-1</f>
        <v>-1.9047619047619091E-2</v>
      </c>
      <c r="BE164" s="26"/>
      <c r="BF164" s="63">
        <f>BF163/BD163-1</f>
        <v>-2.9126213592232997E-2</v>
      </c>
      <c r="BG164" s="147">
        <f>BG163/BF163-1</f>
        <v>-1.5000000000000013E-2</v>
      </c>
      <c r="BH164" s="147">
        <f>BH163/BG163-1</f>
        <v>-1.0152284263959421E-2</v>
      </c>
      <c r="BI164" s="147">
        <f>BI163/BH163-1</f>
        <v>0</v>
      </c>
      <c r="BJ164" s="26"/>
      <c r="BK164" s="63">
        <f>BK163/BI163-1</f>
        <v>0</v>
      </c>
      <c r="BL164" s="147">
        <f>BL163/BK163-1</f>
        <v>-2.5641025641025661E-2</v>
      </c>
      <c r="BM164" s="147">
        <f>BM163/BL163-1</f>
        <v>-1.5789473684210575E-2</v>
      </c>
      <c r="BN164" s="147">
        <f>BN163/BM163-1</f>
        <v>-5.3475935828877219E-3</v>
      </c>
      <c r="BO164" s="26"/>
      <c r="BP164" s="63">
        <f>BP163/BN163-1</f>
        <v>5.3763440860215006E-3</v>
      </c>
      <c r="BQ164" s="147">
        <f>BQ163/BP163-1</f>
        <v>-5.3475935828877219E-3</v>
      </c>
      <c r="BR164" s="147">
        <f>BR163/BQ163-1</f>
        <v>1.0752688172043001E-2</v>
      </c>
      <c r="BS164" s="147">
        <f>BS163/BR163-1</f>
        <v>1.0638297872340496E-2</v>
      </c>
      <c r="BT164" s="26"/>
      <c r="BU164" s="63">
        <f>BU163/BS163-1</f>
        <v>-2.1052631578947323E-2</v>
      </c>
      <c r="BV164" s="147">
        <f>BV163/BU163-1</f>
        <v>-1.0752688172043001E-2</v>
      </c>
      <c r="BW164" s="147">
        <f>BW163/BV163-1</f>
        <v>-1.0869565217391353E-2</v>
      </c>
      <c r="BX164" s="147">
        <f>BX163/BW163-1</f>
        <v>-5.494505494505475E-3</v>
      </c>
      <c r="BY164" s="26"/>
    </row>
    <row r="165" spans="1:202">
      <c r="A165" s="62" t="s">
        <v>8</v>
      </c>
      <c r="B165" s="23"/>
      <c r="C165" s="64"/>
      <c r="D165" s="64"/>
      <c r="E165" s="64"/>
      <c r="F165" s="64"/>
      <c r="G165" s="23">
        <f t="shared" ref="G165:N165" si="106">G163/B163-1</f>
        <v>5.0691244239631228E-2</v>
      </c>
      <c r="H165" s="64">
        <f t="shared" si="106"/>
        <v>-1.2987012987012991E-2</v>
      </c>
      <c r="I165" s="64">
        <f t="shared" si="106"/>
        <v>-2.6086956521739091E-2</v>
      </c>
      <c r="J165" s="64">
        <f t="shared" si="106"/>
        <v>-8.8495575221239076E-3</v>
      </c>
      <c r="K165" s="63">
        <f t="shared" si="106"/>
        <v>1.777777777777767E-2</v>
      </c>
      <c r="L165" s="23">
        <f t="shared" si="106"/>
        <v>-8.7719298245614308E-3</v>
      </c>
      <c r="M165" s="64">
        <f t="shared" si="106"/>
        <v>4.3859649122806044E-3</v>
      </c>
      <c r="N165" s="64">
        <f t="shared" si="106"/>
        <v>3.125E-2</v>
      </c>
      <c r="O165" s="64">
        <f t="shared" ref="O165:Y165" si="107">O163/J163-1</f>
        <v>2.2321428571428603E-2</v>
      </c>
      <c r="P165" s="63">
        <f t="shared" si="107"/>
        <v>8.733624454148492E-3</v>
      </c>
      <c r="Q165" s="23">
        <f t="shared" si="107"/>
        <v>1.7699115044247815E-2</v>
      </c>
      <c r="R165" s="64">
        <f t="shared" si="107"/>
        <v>2.1834061135371119E-2</v>
      </c>
      <c r="S165" s="64">
        <f t="shared" si="107"/>
        <v>4.3290043290042934E-3</v>
      </c>
      <c r="T165" s="64">
        <f t="shared" si="107"/>
        <v>1.3100436681222627E-2</v>
      </c>
      <c r="U165" s="63">
        <f t="shared" si="107"/>
        <v>-8.6580086580086979E-3</v>
      </c>
      <c r="V165" s="23">
        <f t="shared" si="107"/>
        <v>8.6956521739129933E-3</v>
      </c>
      <c r="W165" s="64">
        <f t="shared" si="107"/>
        <v>1.2820512820512775E-2</v>
      </c>
      <c r="X165" s="64">
        <f t="shared" si="107"/>
        <v>8.6206896551723755E-3</v>
      </c>
      <c r="Y165" s="64">
        <f t="shared" si="107"/>
        <v>-4.3103448275861878E-3</v>
      </c>
      <c r="Z165" s="63">
        <f>Z163/U163-1</f>
        <v>2.1834061135371119E-2</v>
      </c>
      <c r="AA165" s="23">
        <v>0.01</v>
      </c>
      <c r="AB165" s="64">
        <f t="shared" ref="AB165:AI165" si="108">AB163/W163-1</f>
        <v>-1.6877637130801704E-2</v>
      </c>
      <c r="AC165" s="64">
        <f t="shared" si="108"/>
        <v>-8.5470085470085166E-3</v>
      </c>
      <c r="AD165" s="64">
        <f t="shared" si="108"/>
        <v>8.6580086580085869E-3</v>
      </c>
      <c r="AE165" s="63">
        <f t="shared" si="108"/>
        <v>-4.2735042735042583E-3</v>
      </c>
      <c r="AF165" s="23">
        <f t="shared" si="108"/>
        <v>-4.2735042735042583E-3</v>
      </c>
      <c r="AG165" s="64">
        <f t="shared" si="108"/>
        <v>4.2918454935623185E-3</v>
      </c>
      <c r="AH165" s="64">
        <f t="shared" si="108"/>
        <v>8.6206896551723755E-3</v>
      </c>
      <c r="AI165" s="64">
        <f t="shared" si="108"/>
        <v>4.2918454935623185E-3</v>
      </c>
      <c r="AJ165" s="63">
        <f t="shared" ref="AJ165:AS165" si="109">AJ163/AE163-1</f>
        <v>4.2918454935623185E-3</v>
      </c>
      <c r="AK165" s="23">
        <f t="shared" si="109"/>
        <v>4.2918454935623185E-3</v>
      </c>
      <c r="AL165" s="64">
        <f t="shared" si="109"/>
        <v>-8.5470085470085166E-3</v>
      </c>
      <c r="AM165" s="64">
        <f t="shared" si="109"/>
        <v>-1.2820512820512775E-2</v>
      </c>
      <c r="AN165" s="64">
        <f t="shared" si="109"/>
        <v>-4.2735042735042583E-3</v>
      </c>
      <c r="AO165" s="63">
        <f t="shared" si="109"/>
        <v>4.2735042735042583E-3</v>
      </c>
      <c r="AP165" s="23">
        <f t="shared" si="109"/>
        <v>-4.2735042735042583E-3</v>
      </c>
      <c r="AQ165" s="64">
        <f t="shared" si="109"/>
        <v>-4.3103448275861878E-3</v>
      </c>
      <c r="AR165" s="64">
        <f t="shared" si="109"/>
        <v>0</v>
      </c>
      <c r="AS165" s="64">
        <f t="shared" si="109"/>
        <v>0</v>
      </c>
      <c r="AT165" s="63">
        <f t="shared" ref="AT165:BW165" si="110">AT163/AO163-1</f>
        <v>8.5106382978723527E-3</v>
      </c>
      <c r="AU165" s="23">
        <f t="shared" si="110"/>
        <v>0</v>
      </c>
      <c r="AV165" s="64">
        <f t="shared" si="110"/>
        <v>4.3290043290042934E-3</v>
      </c>
      <c r="AW165" s="64">
        <f t="shared" si="110"/>
        <v>-8.6580086580086979E-3</v>
      </c>
      <c r="AX165" s="64">
        <f t="shared" si="110"/>
        <v>-3.0042918454935674E-2</v>
      </c>
      <c r="AY165" s="63">
        <f t="shared" si="110"/>
        <v>-4.641350210970463E-2</v>
      </c>
      <c r="AZ165" s="23">
        <f t="shared" si="110"/>
        <v>-2.1459227467811148E-2</v>
      </c>
      <c r="BA165" s="64">
        <f t="shared" si="110"/>
        <v>-7.7586206896551713E-2</v>
      </c>
      <c r="BB165" s="146">
        <f t="shared" si="110"/>
        <v>-6.1135371179039333E-2</v>
      </c>
      <c r="BC165" s="146">
        <f t="shared" si="110"/>
        <v>-7.0796460176991149E-2</v>
      </c>
      <c r="BD165" s="147">
        <f t="shared" si="110"/>
        <v>-8.8495575221238965E-2</v>
      </c>
      <c r="BE165" s="23">
        <f t="shared" si="110"/>
        <v>-7.456140350877194E-2</v>
      </c>
      <c r="BF165" s="64">
        <f t="shared" si="110"/>
        <v>-6.5420560747663559E-2</v>
      </c>
      <c r="BG165" s="146">
        <f t="shared" si="110"/>
        <v>-8.3720930232558111E-2</v>
      </c>
      <c r="BH165" s="146">
        <f t="shared" si="110"/>
        <v>-7.1428571428571397E-2</v>
      </c>
      <c r="BI165" s="147">
        <f t="shared" si="110"/>
        <v>-5.3398058252427161E-2</v>
      </c>
      <c r="BJ165" s="23">
        <f t="shared" si="110"/>
        <v>-6.6350710900473953E-2</v>
      </c>
      <c r="BK165" s="64">
        <f t="shared" si="110"/>
        <v>-2.5000000000000022E-2</v>
      </c>
      <c r="BL165" s="146">
        <f t="shared" si="110"/>
        <v>-3.5532994923857864E-2</v>
      </c>
      <c r="BM165" s="146">
        <f t="shared" si="110"/>
        <v>-4.1025641025640991E-2</v>
      </c>
      <c r="BN165" s="147">
        <f t="shared" si="110"/>
        <v>-4.6153846153846101E-2</v>
      </c>
      <c r="BO165" s="23">
        <f t="shared" si="110"/>
        <v>-3.5532994923857864E-2</v>
      </c>
      <c r="BP165" s="64">
        <f t="shared" si="110"/>
        <v>-4.1025641025640991E-2</v>
      </c>
      <c r="BQ165" s="146">
        <f t="shared" si="110"/>
        <v>-2.1052631578947323E-2</v>
      </c>
      <c r="BR165" s="146">
        <f t="shared" si="110"/>
        <v>5.3475935828877219E-3</v>
      </c>
      <c r="BS165" s="147">
        <f t="shared" si="110"/>
        <v>2.1505376344086002E-2</v>
      </c>
      <c r="BT165" s="23">
        <f t="shared" si="110"/>
        <v>-1.0526315789473717E-2</v>
      </c>
      <c r="BU165" s="64">
        <f t="shared" si="110"/>
        <v>-5.3475935828877219E-3</v>
      </c>
      <c r="BV165" s="146">
        <f t="shared" si="110"/>
        <v>-1.0752688172043001E-2</v>
      </c>
      <c r="BW165" s="146">
        <f t="shared" si="110"/>
        <v>-3.1914893617021267E-2</v>
      </c>
      <c r="BX165" s="147">
        <f t="shared" ref="BX165" si="111">BX163/BS163-1</f>
        <v>-4.7368421052631615E-2</v>
      </c>
      <c r="BY165" s="23">
        <f t="shared" ref="BY165" si="112">BY163/BT163-1</f>
        <v>-2.6595744680851019E-2</v>
      </c>
    </row>
    <row r="166" spans="1:202">
      <c r="A166" s="62"/>
      <c r="B166" s="23"/>
      <c r="C166" s="64"/>
      <c r="D166" s="64"/>
      <c r="E166" s="64"/>
      <c r="F166" s="64"/>
      <c r="G166" s="23"/>
      <c r="H166" s="64"/>
      <c r="I166" s="64"/>
      <c r="J166" s="64"/>
      <c r="K166" s="63"/>
      <c r="L166" s="23"/>
      <c r="M166" s="64"/>
      <c r="N166" s="64"/>
      <c r="O166" s="64"/>
      <c r="P166" s="63"/>
      <c r="Q166" s="23"/>
      <c r="R166" s="64"/>
      <c r="S166" s="64"/>
      <c r="T166" s="64"/>
      <c r="U166" s="63"/>
      <c r="V166" s="23"/>
      <c r="W166" s="64"/>
      <c r="X166" s="64"/>
      <c r="Y166" s="64"/>
      <c r="Z166" s="63"/>
      <c r="AA166" s="23"/>
      <c r="AB166" s="64"/>
      <c r="AC166" s="64"/>
      <c r="AD166" s="64"/>
      <c r="AE166" s="63"/>
      <c r="AF166" s="23"/>
      <c r="AG166" s="64"/>
      <c r="AH166" s="64"/>
      <c r="AI166" s="64"/>
      <c r="AJ166" s="63"/>
      <c r="AK166" s="23"/>
      <c r="AL166" s="64"/>
      <c r="AM166" s="64"/>
      <c r="AN166" s="64"/>
      <c r="AO166" s="63"/>
      <c r="AP166" s="23"/>
      <c r="AQ166" s="64"/>
      <c r="AR166" s="64"/>
      <c r="AS166" s="64"/>
      <c r="AT166" s="63"/>
      <c r="AU166" s="23"/>
      <c r="AV166" s="64"/>
      <c r="AW166" s="64"/>
      <c r="AX166" s="64"/>
      <c r="AY166" s="63"/>
      <c r="AZ166" s="23"/>
      <c r="BA166" s="64"/>
      <c r="BB166" s="146"/>
      <c r="BC166" s="146"/>
      <c r="BD166" s="147"/>
      <c r="BE166" s="23"/>
      <c r="BF166" s="64"/>
      <c r="BG166" s="146"/>
      <c r="BH166" s="146"/>
      <c r="BI166" s="147"/>
      <c r="BJ166" s="23"/>
      <c r="BK166" s="64"/>
      <c r="BL166" s="146"/>
      <c r="BM166" s="146"/>
      <c r="BN166" s="147"/>
      <c r="BO166" s="23"/>
      <c r="BP166" s="64"/>
      <c r="BQ166" s="146"/>
      <c r="BR166" s="146"/>
      <c r="BS166" s="147"/>
      <c r="BT166" s="23"/>
      <c r="BU166" s="64"/>
      <c r="BV166" s="146"/>
      <c r="BW166" s="146"/>
      <c r="BX166" s="147"/>
      <c r="BY166" s="23"/>
    </row>
    <row r="167" spans="1:202">
      <c r="A167" s="60" t="s">
        <v>120</v>
      </c>
      <c r="B167" s="85" t="s">
        <v>37</v>
      </c>
      <c r="C167" s="70" t="s">
        <v>37</v>
      </c>
      <c r="D167" s="70" t="s">
        <v>37</v>
      </c>
      <c r="E167" s="70" t="s">
        <v>37</v>
      </c>
      <c r="F167" s="70" t="s">
        <v>37</v>
      </c>
      <c r="G167" s="85" t="s">
        <v>37</v>
      </c>
      <c r="H167" s="80">
        <v>3.6999999999999998E-2</v>
      </c>
      <c r="I167" s="80">
        <v>3.1E-2</v>
      </c>
      <c r="J167" s="80">
        <v>3.3000000000000002E-2</v>
      </c>
      <c r="K167" s="80">
        <v>3.2000000000000001E-2</v>
      </c>
      <c r="L167" s="37">
        <v>0.13300000000000001</v>
      </c>
      <c r="M167" s="80">
        <v>3.5000000000000003E-2</v>
      </c>
      <c r="N167" s="80">
        <v>3.1E-2</v>
      </c>
      <c r="O167" s="80">
        <v>3.3000000000000002E-2</v>
      </c>
      <c r="P167" s="80">
        <v>3.1E-2</v>
      </c>
      <c r="Q167" s="37">
        <v>0.13</v>
      </c>
      <c r="R167" s="80">
        <v>3.3000000000000002E-2</v>
      </c>
      <c r="S167" s="80">
        <v>2.9000000000000001E-2</v>
      </c>
      <c r="T167" s="80">
        <v>2.8000000000000001E-2</v>
      </c>
      <c r="U167" s="80">
        <v>2.8000000000000001E-2</v>
      </c>
      <c r="V167" s="37">
        <v>0.11899999999999999</v>
      </c>
      <c r="W167" s="80">
        <v>3.5999999999999997E-2</v>
      </c>
      <c r="X167" s="80">
        <v>3.9E-2</v>
      </c>
      <c r="Y167" s="80">
        <v>4.1000000000000002E-2</v>
      </c>
      <c r="Z167" s="80">
        <v>3.7999999999999999E-2</v>
      </c>
      <c r="AA167" s="126">
        <v>0.154</v>
      </c>
      <c r="AB167" s="80">
        <v>3.7999999999999999E-2</v>
      </c>
      <c r="AC167" s="80">
        <v>3.2000000000000001E-2</v>
      </c>
      <c r="AD167" s="80">
        <v>3.4000000000000002E-2</v>
      </c>
      <c r="AE167" s="80">
        <v>0.03</v>
      </c>
      <c r="AF167" s="126">
        <v>0.13500000000000001</v>
      </c>
      <c r="AG167" s="80">
        <v>3.5999999999999997E-2</v>
      </c>
      <c r="AH167" s="80">
        <v>3.1E-2</v>
      </c>
      <c r="AI167" s="80">
        <v>3.2000000000000001E-2</v>
      </c>
      <c r="AJ167" s="80">
        <v>2.9000000000000001E-2</v>
      </c>
      <c r="AK167" s="126">
        <v>0.128</v>
      </c>
      <c r="AL167" s="148">
        <v>3.4000000000000002E-2</v>
      </c>
      <c r="AM167" s="80">
        <v>3.1E-2</v>
      </c>
      <c r="AN167" s="80">
        <v>3.9E-2</v>
      </c>
      <c r="AO167" s="80">
        <v>3.5000000000000003E-2</v>
      </c>
      <c r="AP167" s="126">
        <v>0.13900000000000001</v>
      </c>
      <c r="AQ167" s="148">
        <v>4.2000000000000003E-2</v>
      </c>
      <c r="AR167" s="80">
        <v>3.5999999999999997E-2</v>
      </c>
      <c r="AS167" s="80">
        <v>4.4999999999999998E-2</v>
      </c>
      <c r="AT167" s="80">
        <f>AU167-AS167-AR167-AQ167</f>
        <v>3.6000000000000011E-2</v>
      </c>
      <c r="AU167" s="126">
        <v>0.159</v>
      </c>
      <c r="AV167" s="148">
        <v>4.2999999999999997E-2</v>
      </c>
      <c r="AW167" s="148">
        <v>3.7999999999999999E-2</v>
      </c>
      <c r="AX167" s="148">
        <v>4.8000000000000001E-2</v>
      </c>
      <c r="AY167" s="80">
        <v>5.8999999999999997E-2</v>
      </c>
      <c r="AZ167" s="126">
        <v>0.188</v>
      </c>
      <c r="BA167" s="148">
        <v>6.0999999999999999E-2</v>
      </c>
      <c r="BB167" s="148">
        <v>4.7E-2</v>
      </c>
      <c r="BC167" s="148">
        <v>5.0999999999999997E-2</v>
      </c>
      <c r="BD167" s="148">
        <f>BE167-BC167-BB167-BA167</f>
        <v>5.6000000000000008E-2</v>
      </c>
      <c r="BE167" s="126">
        <v>0.215</v>
      </c>
      <c r="BF167" s="148">
        <v>5.6000000000000001E-2</v>
      </c>
      <c r="BG167" s="148">
        <v>4.9000000000000002E-2</v>
      </c>
      <c r="BH167" s="148">
        <v>5.5E-2</v>
      </c>
      <c r="BI167" s="148">
        <f>BJ167-BF167-BG167-BH167</f>
        <v>5.1999999999999998E-2</v>
      </c>
      <c r="BJ167" s="126">
        <v>0.21199999999999999</v>
      </c>
      <c r="BK167" s="148">
        <v>5.8999999999999997E-2</v>
      </c>
      <c r="BL167" s="148">
        <v>4.8000000000000001E-2</v>
      </c>
      <c r="BM167" s="148">
        <v>5.3999999999999999E-2</v>
      </c>
      <c r="BN167" s="148">
        <f>BO167-BK167-BL167-BM167</f>
        <v>4.8999999999999995E-2</v>
      </c>
      <c r="BO167" s="126">
        <v>0.21</v>
      </c>
      <c r="BP167" s="148">
        <v>4.2999999999999997E-2</v>
      </c>
      <c r="BQ167" s="148">
        <v>3.6999999999999998E-2</v>
      </c>
      <c r="BR167" s="148">
        <v>3.6999999999999998E-2</v>
      </c>
      <c r="BS167" s="148">
        <f>BT167-BP167-BQ167-BR167</f>
        <v>3.4000000000000009E-2</v>
      </c>
      <c r="BT167" s="126">
        <v>0.151</v>
      </c>
      <c r="BU167" s="148">
        <v>3.6999999999999998E-2</v>
      </c>
      <c r="BV167" s="148">
        <v>2.9000000000000001E-2</v>
      </c>
      <c r="BW167" s="148">
        <v>3.2000000000000001E-2</v>
      </c>
      <c r="BX167" s="148">
        <f>BY167-BU167-BV167-BW167</f>
        <v>0.03</v>
      </c>
      <c r="BY167" s="126">
        <v>0.128</v>
      </c>
    </row>
    <row r="168" spans="1:202" ht="13.5" customHeight="1">
      <c r="A168" s="60"/>
      <c r="B168" s="85"/>
      <c r="C168" s="70"/>
      <c r="D168" s="70"/>
      <c r="E168" s="70"/>
      <c r="F168" s="70"/>
      <c r="G168" s="85"/>
      <c r="H168" s="80"/>
      <c r="I168" s="80"/>
      <c r="J168" s="80"/>
      <c r="K168" s="80"/>
      <c r="L168" s="37"/>
      <c r="M168" s="80"/>
      <c r="N168" s="80"/>
      <c r="O168" s="80"/>
      <c r="P168" s="80"/>
      <c r="Q168" s="37"/>
      <c r="R168" s="80"/>
      <c r="S168" s="80"/>
      <c r="T168" s="80"/>
      <c r="U168" s="80"/>
      <c r="V168" s="37"/>
      <c r="W168" s="80"/>
      <c r="X168" s="80"/>
      <c r="Y168" s="80"/>
      <c r="Z168" s="80"/>
      <c r="AA168" s="26"/>
      <c r="AB168" s="80"/>
      <c r="AC168" s="80"/>
      <c r="AD168" s="80"/>
      <c r="AE168" s="80"/>
      <c r="AF168" s="26"/>
      <c r="AG168" s="80"/>
      <c r="AH168" s="80"/>
      <c r="AI168" s="80"/>
      <c r="AJ168" s="80"/>
      <c r="AK168" s="26"/>
      <c r="AL168" s="80"/>
      <c r="AM168" s="80"/>
      <c r="AN168" s="80"/>
      <c r="AO168" s="80"/>
      <c r="AP168" s="26"/>
      <c r="AQ168" s="80"/>
      <c r="AR168" s="80"/>
      <c r="AS168" s="80"/>
      <c r="AT168" s="80"/>
      <c r="AU168" s="26"/>
      <c r="AV168" s="80"/>
      <c r="AW168" s="80"/>
      <c r="AX168" s="80"/>
      <c r="AY168" s="80"/>
      <c r="AZ168" s="26"/>
      <c r="BA168" s="80"/>
      <c r="BB168" s="80"/>
      <c r="BC168" s="80"/>
      <c r="BD168" s="80"/>
      <c r="BE168" s="26"/>
      <c r="BF168" s="80"/>
      <c r="BG168" s="80"/>
      <c r="BH168" s="80"/>
      <c r="BI168" s="80"/>
      <c r="BJ168" s="26"/>
      <c r="BK168" s="80"/>
      <c r="BL168" s="80"/>
      <c r="BM168" s="80"/>
      <c r="BN168" s="80"/>
      <c r="BO168" s="26"/>
      <c r="BP168" s="80"/>
      <c r="BQ168" s="80"/>
      <c r="BR168" s="80"/>
      <c r="BS168" s="80"/>
      <c r="BT168" s="26"/>
      <c r="BU168" s="80"/>
      <c r="BV168" s="80"/>
      <c r="BW168" s="80"/>
      <c r="BX168" s="80"/>
      <c r="BY168" s="26"/>
    </row>
    <row r="169" spans="1:202">
      <c r="A169" s="60" t="s">
        <v>17</v>
      </c>
      <c r="B169" s="85" t="s">
        <v>37</v>
      </c>
      <c r="C169" s="70"/>
      <c r="D169" s="70"/>
      <c r="E169" s="70"/>
      <c r="F169" s="70"/>
      <c r="G169" s="125">
        <v>1999</v>
      </c>
      <c r="H169" s="80"/>
      <c r="I169" s="80"/>
      <c r="J169" s="80"/>
      <c r="K169" s="80"/>
      <c r="L169" s="125">
        <v>2158</v>
      </c>
      <c r="M169" s="80"/>
      <c r="N169" s="80"/>
      <c r="O169" s="80"/>
      <c r="P169" s="80"/>
      <c r="Q169" s="125">
        <v>2229</v>
      </c>
      <c r="R169" s="105" t="s">
        <v>34</v>
      </c>
      <c r="S169" s="105" t="s">
        <v>34</v>
      </c>
      <c r="T169" s="105" t="s">
        <v>34</v>
      </c>
      <c r="U169" s="105" t="s">
        <v>34</v>
      </c>
      <c r="V169" s="125">
        <v>2227</v>
      </c>
      <c r="W169" s="105" t="s">
        <v>34</v>
      </c>
      <c r="X169" s="105" t="s">
        <v>34</v>
      </c>
      <c r="Y169" s="105" t="s">
        <v>34</v>
      </c>
      <c r="Z169" s="105" t="s">
        <v>34</v>
      </c>
      <c r="AA169" s="125">
        <v>2276</v>
      </c>
      <c r="AB169" s="105" t="s">
        <v>34</v>
      </c>
      <c r="AC169" s="105" t="s">
        <v>34</v>
      </c>
      <c r="AD169" s="105" t="s">
        <v>34</v>
      </c>
      <c r="AE169" s="105" t="s">
        <v>34</v>
      </c>
      <c r="AF169" s="125">
        <v>2208</v>
      </c>
      <c r="AG169" s="105" t="s">
        <v>34</v>
      </c>
      <c r="AH169" s="105" t="s">
        <v>34</v>
      </c>
      <c r="AI169" s="105" t="s">
        <v>34</v>
      </c>
      <c r="AJ169" s="61">
        <v>2042</v>
      </c>
      <c r="AK169" s="125">
        <v>2042</v>
      </c>
      <c r="AL169" s="105" t="s">
        <v>34</v>
      </c>
      <c r="AM169" s="105" t="s">
        <v>34</v>
      </c>
      <c r="AN169" s="105" t="s">
        <v>34</v>
      </c>
      <c r="AO169" s="61">
        <v>1984</v>
      </c>
      <c r="AP169" s="125">
        <v>1984</v>
      </c>
      <c r="AQ169" s="105" t="s">
        <v>34</v>
      </c>
      <c r="AR169" s="105" t="s">
        <v>34</v>
      </c>
      <c r="AS169" s="105" t="s">
        <v>34</v>
      </c>
      <c r="AT169" s="61">
        <v>1753</v>
      </c>
      <c r="AU169" s="125">
        <v>1753</v>
      </c>
      <c r="AV169" s="105" t="s">
        <v>34</v>
      </c>
      <c r="AW169" s="105" t="s">
        <v>34</v>
      </c>
      <c r="AX169" s="105" t="s">
        <v>34</v>
      </c>
      <c r="AY169" s="61">
        <v>1680</v>
      </c>
      <c r="AZ169" s="125">
        <v>1680</v>
      </c>
      <c r="BA169" s="105" t="s">
        <v>34</v>
      </c>
      <c r="BB169" s="105" t="s">
        <v>34</v>
      </c>
      <c r="BC169" s="105" t="s">
        <v>34</v>
      </c>
      <c r="BD169" s="61">
        <v>1532</v>
      </c>
      <c r="BE169" s="125">
        <v>1539</v>
      </c>
      <c r="BF169" s="105" t="s">
        <v>34</v>
      </c>
      <c r="BG169" s="61">
        <v>1350</v>
      </c>
      <c r="BH169" s="105" t="s">
        <v>34</v>
      </c>
      <c r="BI169" s="61">
        <f>BJ169</f>
        <v>1335</v>
      </c>
      <c r="BJ169" s="125">
        <v>1335</v>
      </c>
      <c r="BK169" s="105" t="s">
        <v>34</v>
      </c>
      <c r="BL169" s="105" t="s">
        <v>34</v>
      </c>
      <c r="BM169" s="105" t="s">
        <v>34</v>
      </c>
      <c r="BN169" s="61">
        <f>BO169</f>
        <v>1229</v>
      </c>
      <c r="BO169" s="125">
        <v>1229</v>
      </c>
      <c r="BP169" s="105" t="s">
        <v>34</v>
      </c>
      <c r="BQ169" s="105" t="s">
        <v>34</v>
      </c>
      <c r="BR169" s="105" t="s">
        <v>34</v>
      </c>
      <c r="BS169" s="61">
        <f>BT169</f>
        <v>1094</v>
      </c>
      <c r="BT169" s="125">
        <v>1094</v>
      </c>
      <c r="BU169" s="105" t="s">
        <v>34</v>
      </c>
      <c r="BV169" s="105" t="s">
        <v>34</v>
      </c>
      <c r="BW169" s="105" t="s">
        <v>34</v>
      </c>
      <c r="BX169" s="61">
        <f>BY169</f>
        <v>1065</v>
      </c>
      <c r="BY169" s="125">
        <v>1065</v>
      </c>
    </row>
    <row r="170" spans="1:202" ht="12.75" customHeight="1">
      <c r="A170" s="62" t="s">
        <v>8</v>
      </c>
      <c r="B170" s="23"/>
      <c r="C170" s="64"/>
      <c r="D170" s="64"/>
      <c r="E170" s="64"/>
      <c r="F170" s="64"/>
      <c r="G170" s="23"/>
      <c r="H170" s="64"/>
      <c r="I170" s="64"/>
      <c r="J170" s="64"/>
      <c r="K170" s="63"/>
      <c r="L170" s="23">
        <f>L169/G169-1</f>
        <v>7.9539769884942491E-2</v>
      </c>
      <c r="M170" s="64"/>
      <c r="N170" s="64"/>
      <c r="O170" s="64"/>
      <c r="P170" s="63"/>
      <c r="Q170" s="23">
        <f>Q169/L169-1</f>
        <v>3.2900834105653365E-2</v>
      </c>
      <c r="R170" s="64"/>
      <c r="S170" s="64"/>
      <c r="T170" s="64"/>
      <c r="U170" s="63"/>
      <c r="V170" s="23">
        <f>V169/Q169-1</f>
        <v>-8.9726334679229858E-4</v>
      </c>
      <c r="W170" s="64"/>
      <c r="X170" s="64"/>
      <c r="Y170" s="64"/>
      <c r="Z170" s="63"/>
      <c r="AA170" s="23">
        <f>AA169/V169-1</f>
        <v>2.2002694207454043E-2</v>
      </c>
      <c r="AB170" s="64"/>
      <c r="AC170" s="64"/>
      <c r="AD170" s="64"/>
      <c r="AE170" s="63"/>
      <c r="AF170" s="23">
        <f>AF169/AA169-1</f>
        <v>-2.9876977152899831E-2</v>
      </c>
      <c r="AG170" s="64"/>
      <c r="AH170" s="64"/>
      <c r="AI170" s="64"/>
      <c r="AJ170" s="63"/>
      <c r="AK170" s="23">
        <f>AK169/AF169-1</f>
        <v>-7.51811594202898E-2</v>
      </c>
      <c r="AL170" s="64"/>
      <c r="AM170" s="64"/>
      <c r="AN170" s="64"/>
      <c r="AO170" s="63"/>
      <c r="AP170" s="23">
        <f>AP169/AK169-1</f>
        <v>-2.8403525954946107E-2</v>
      </c>
      <c r="AQ170" s="64"/>
      <c r="AR170" s="64"/>
      <c r="AS170" s="64"/>
      <c r="AT170" s="63"/>
      <c r="AU170" s="23">
        <f>AU169/AP169-1</f>
        <v>-0.11643145161290325</v>
      </c>
      <c r="AV170" s="64"/>
      <c r="AW170" s="64"/>
      <c r="AX170" s="64"/>
      <c r="AY170" s="63"/>
      <c r="AZ170" s="23">
        <f>AZ169/AU169-1</f>
        <v>-4.164289788933262E-2</v>
      </c>
      <c r="BA170" s="64"/>
      <c r="BB170" s="64"/>
      <c r="BC170" s="64"/>
      <c r="BD170" s="63"/>
      <c r="BE170" s="23">
        <f>BE169/AZ169-1</f>
        <v>-8.3928571428571463E-2</v>
      </c>
      <c r="BF170" s="64"/>
      <c r="BG170" s="64"/>
      <c r="BH170" s="64"/>
      <c r="BI170" s="63"/>
      <c r="BJ170" s="23">
        <f>BJ169/BE169-1</f>
        <v>-0.13255360623781676</v>
      </c>
      <c r="BK170" s="64"/>
      <c r="BL170" s="64"/>
      <c r="BM170" s="64"/>
      <c r="BN170" s="63"/>
      <c r="BO170" s="23">
        <f>BO169/BJ169-1</f>
        <v>-7.940074906367045E-2</v>
      </c>
      <c r="BP170" s="64"/>
      <c r="BQ170" s="64"/>
      <c r="BR170" s="64"/>
      <c r="BS170" s="63"/>
      <c r="BT170" s="23">
        <f>BT169/BO169-1</f>
        <v>-0.10984540276647681</v>
      </c>
      <c r="BU170" s="64"/>
      <c r="BV170" s="64"/>
      <c r="BW170" s="64"/>
      <c r="BX170" s="63"/>
      <c r="BY170" s="23">
        <f>BY169/BT169-1</f>
        <v>-2.6508226691042025E-2</v>
      </c>
    </row>
    <row r="171" spans="1:202" ht="12.75" customHeight="1">
      <c r="A171" s="62"/>
      <c r="B171" s="23"/>
      <c r="C171" s="64"/>
      <c r="D171" s="64"/>
      <c r="E171" s="64"/>
      <c r="F171" s="64"/>
      <c r="G171" s="23"/>
      <c r="H171" s="64"/>
      <c r="I171" s="64"/>
      <c r="J171" s="64"/>
      <c r="K171" s="63"/>
      <c r="L171" s="23"/>
      <c r="M171" s="64"/>
      <c r="N171" s="64"/>
      <c r="O171" s="64"/>
      <c r="P171" s="63"/>
      <c r="Q171" s="23"/>
      <c r="R171" s="64"/>
      <c r="S171" s="64"/>
      <c r="T171" s="64"/>
      <c r="U171" s="63"/>
      <c r="V171" s="23"/>
      <c r="W171" s="64"/>
      <c r="X171" s="64"/>
      <c r="Y171" s="64"/>
      <c r="Z171" s="63"/>
      <c r="AA171" s="23"/>
      <c r="AB171" s="64"/>
      <c r="AC171" s="64"/>
      <c r="AD171" s="64"/>
      <c r="AE171" s="63"/>
      <c r="AF171" s="23"/>
      <c r="AG171" s="64"/>
      <c r="AH171" s="64"/>
      <c r="AI171" s="64"/>
      <c r="AJ171" s="63"/>
      <c r="AK171" s="23"/>
      <c r="AL171" s="64"/>
      <c r="AM171" s="64"/>
      <c r="AN171" s="64"/>
      <c r="AO171" s="63"/>
      <c r="AP171" s="23"/>
      <c r="AQ171" s="64"/>
      <c r="AR171" s="64"/>
      <c r="AS171" s="64"/>
      <c r="AT171" s="63"/>
      <c r="AU171" s="23"/>
      <c r="AV171" s="64"/>
      <c r="AW171" s="64"/>
      <c r="AX171" s="64"/>
      <c r="AY171" s="63"/>
      <c r="AZ171" s="23"/>
      <c r="BA171" s="64"/>
      <c r="BB171" s="64"/>
      <c r="BC171" s="64"/>
      <c r="BD171" s="63"/>
      <c r="BE171" s="23"/>
      <c r="BF171" s="64"/>
      <c r="BG171" s="64"/>
      <c r="BH171" s="64"/>
      <c r="BI171" s="63"/>
      <c r="BJ171" s="23"/>
      <c r="BK171" s="64"/>
      <c r="BL171" s="64"/>
      <c r="BM171" s="64"/>
      <c r="BN171" s="63"/>
      <c r="BO171" s="23"/>
      <c r="BP171" s="64"/>
      <c r="BQ171" s="64"/>
      <c r="BR171" s="64"/>
      <c r="BS171" s="63"/>
      <c r="BT171" s="23"/>
      <c r="BU171" s="64"/>
      <c r="BV171" s="64"/>
      <c r="BW171" s="64"/>
      <c r="BX171" s="63"/>
      <c r="BY171" s="23"/>
    </row>
    <row r="172" spans="1:202" s="150" customFormat="1" ht="14.25" customHeight="1">
      <c r="A172" s="60" t="s">
        <v>117</v>
      </c>
      <c r="B172" s="149">
        <v>0.37</v>
      </c>
      <c r="C172" s="64"/>
      <c r="D172" s="64"/>
      <c r="E172" s="64"/>
      <c r="F172" s="64"/>
      <c r="G172" s="149">
        <v>0.38</v>
      </c>
      <c r="H172" s="149"/>
      <c r="I172" s="149"/>
      <c r="J172" s="149"/>
      <c r="K172" s="149"/>
      <c r="L172" s="149">
        <v>0.38</v>
      </c>
      <c r="M172" s="149"/>
      <c r="N172" s="149"/>
      <c r="O172" s="149"/>
      <c r="P172" s="149"/>
      <c r="Q172" s="149">
        <v>0.39</v>
      </c>
      <c r="R172" s="149"/>
      <c r="S172" s="149"/>
      <c r="T172" s="149"/>
      <c r="U172" s="149"/>
      <c r="V172" s="149">
        <v>0.4</v>
      </c>
      <c r="W172" s="149"/>
      <c r="X172" s="149"/>
      <c r="Y172" s="149"/>
      <c r="Z172" s="149"/>
      <c r="AA172" s="149">
        <v>0.39</v>
      </c>
      <c r="AB172" s="64"/>
      <c r="AC172" s="64"/>
      <c r="AD172" s="64"/>
      <c r="AE172" s="64"/>
      <c r="AF172" s="149">
        <v>0.4</v>
      </c>
      <c r="AG172" s="105" t="s">
        <v>34</v>
      </c>
      <c r="AH172" s="105" t="s">
        <v>34</v>
      </c>
      <c r="AI172" s="105" t="s">
        <v>34</v>
      </c>
      <c r="AJ172" s="105" t="s">
        <v>34</v>
      </c>
      <c r="AK172" s="149">
        <v>0.42</v>
      </c>
      <c r="AL172" s="105" t="s">
        <v>34</v>
      </c>
      <c r="AM172" s="105" t="s">
        <v>34</v>
      </c>
      <c r="AN172" s="105" t="s">
        <v>34</v>
      </c>
      <c r="AO172" s="105" t="s">
        <v>34</v>
      </c>
      <c r="AP172" s="149">
        <v>0.42</v>
      </c>
      <c r="AQ172" s="105" t="s">
        <v>34</v>
      </c>
      <c r="AR172" s="105" t="s">
        <v>34</v>
      </c>
      <c r="AS172" s="105" t="s">
        <v>34</v>
      </c>
      <c r="AT172" s="105" t="s">
        <v>34</v>
      </c>
      <c r="AU172" s="149">
        <v>0.4</v>
      </c>
      <c r="AV172" s="105" t="s">
        <v>34</v>
      </c>
      <c r="AW172" s="105" t="s">
        <v>34</v>
      </c>
      <c r="AX172" s="105" t="s">
        <v>34</v>
      </c>
      <c r="AY172" s="105" t="s">
        <v>34</v>
      </c>
      <c r="AZ172" s="149">
        <v>0.37</v>
      </c>
      <c r="BA172" s="105" t="s">
        <v>34</v>
      </c>
      <c r="BB172" s="105" t="s">
        <v>34</v>
      </c>
      <c r="BC172" s="105" t="s">
        <v>34</v>
      </c>
      <c r="BD172" s="105" t="s">
        <v>34</v>
      </c>
      <c r="BE172" s="149">
        <v>0.34</v>
      </c>
      <c r="BF172" s="105" t="s">
        <v>34</v>
      </c>
      <c r="BG172" s="105" t="s">
        <v>34</v>
      </c>
      <c r="BH172" s="105" t="s">
        <v>34</v>
      </c>
      <c r="BI172" s="105" t="s">
        <v>34</v>
      </c>
      <c r="BJ172" s="149">
        <v>0.32</v>
      </c>
      <c r="BK172" s="105" t="s">
        <v>34</v>
      </c>
      <c r="BL172" s="105" t="s">
        <v>34</v>
      </c>
      <c r="BM172" s="105" t="s">
        <v>34</v>
      </c>
      <c r="BN172" s="105" t="s">
        <v>34</v>
      </c>
      <c r="BO172" s="149">
        <v>0.32</v>
      </c>
      <c r="BP172" s="105" t="s">
        <v>34</v>
      </c>
      <c r="BQ172" s="105" t="s">
        <v>34</v>
      </c>
      <c r="BR172" s="105" t="s">
        <v>34</v>
      </c>
      <c r="BS172" s="105" t="s">
        <v>34</v>
      </c>
      <c r="BT172" s="149">
        <v>0.32</v>
      </c>
      <c r="BU172" s="105" t="s">
        <v>34</v>
      </c>
      <c r="BV172" s="105" t="s">
        <v>34</v>
      </c>
      <c r="BW172" s="105" t="s">
        <v>34</v>
      </c>
      <c r="BX172" s="105" t="s">
        <v>34</v>
      </c>
      <c r="BY172" s="149">
        <v>0.33</v>
      </c>
      <c r="BZ172" s="24"/>
      <c r="CA172" s="24"/>
      <c r="CB172" s="24"/>
      <c r="CC172" s="24"/>
      <c r="CD172" s="24"/>
      <c r="CE172" s="24"/>
      <c r="CF172" s="24"/>
      <c r="CG172" s="24"/>
      <c r="CH172" s="24"/>
      <c r="CI172" s="24"/>
      <c r="CJ172" s="24"/>
      <c r="CK172" s="24"/>
      <c r="CL172" s="24"/>
      <c r="CM172" s="24"/>
      <c r="CN172" s="24"/>
      <c r="CO172" s="24"/>
      <c r="CP172" s="24"/>
      <c r="CQ172" s="24"/>
      <c r="CR172" s="24"/>
      <c r="CS172" s="24"/>
      <c r="CT172" s="24"/>
      <c r="CU172" s="24"/>
      <c r="CV172" s="24"/>
      <c r="CW172" s="24"/>
      <c r="CX172" s="24"/>
      <c r="CY172" s="24"/>
      <c r="CZ172" s="24"/>
      <c r="DA172" s="24"/>
      <c r="DB172" s="24"/>
      <c r="DC172" s="24"/>
      <c r="DD172" s="24"/>
      <c r="DE172" s="24"/>
      <c r="DF172" s="24"/>
      <c r="DG172" s="24"/>
      <c r="DH172" s="24"/>
      <c r="DI172" s="24"/>
      <c r="DJ172" s="24"/>
      <c r="DK172" s="24"/>
      <c r="DL172" s="24"/>
      <c r="DM172" s="24"/>
      <c r="DN172" s="24"/>
      <c r="DO172" s="24"/>
      <c r="DP172" s="24"/>
      <c r="DQ172" s="24"/>
      <c r="DR172" s="24"/>
      <c r="DS172" s="24"/>
      <c r="DT172" s="24"/>
      <c r="DU172" s="24"/>
      <c r="DV172" s="24"/>
      <c r="DW172" s="24"/>
      <c r="DX172" s="24"/>
      <c r="DY172" s="24"/>
      <c r="DZ172" s="24"/>
      <c r="EA172" s="24"/>
      <c r="EB172" s="24"/>
      <c r="EC172" s="24"/>
      <c r="ED172" s="24"/>
      <c r="EE172" s="24"/>
      <c r="EF172" s="24"/>
      <c r="EG172" s="24"/>
      <c r="EH172" s="24"/>
      <c r="EI172" s="24"/>
      <c r="EJ172" s="24"/>
      <c r="EK172" s="24"/>
      <c r="EL172" s="24"/>
      <c r="EM172" s="24"/>
      <c r="EN172" s="24"/>
      <c r="EO172" s="24"/>
      <c r="EP172" s="24"/>
      <c r="EQ172" s="24"/>
      <c r="ER172" s="24"/>
      <c r="ES172" s="24"/>
      <c r="ET172" s="24"/>
      <c r="EU172" s="24"/>
      <c r="EV172" s="24"/>
      <c r="EW172" s="24"/>
      <c r="EX172" s="24"/>
      <c r="EY172" s="24"/>
      <c r="EZ172" s="24"/>
      <c r="FA172" s="24"/>
      <c r="FB172" s="24"/>
      <c r="FC172" s="24"/>
      <c r="FD172" s="24"/>
      <c r="FE172" s="24"/>
      <c r="FF172" s="24"/>
      <c r="FG172" s="24"/>
      <c r="FH172" s="24"/>
      <c r="FI172" s="24"/>
      <c r="FJ172" s="24"/>
      <c r="FK172" s="24"/>
      <c r="FL172" s="24"/>
      <c r="FM172" s="24"/>
      <c r="FN172" s="24"/>
      <c r="FO172" s="24"/>
      <c r="FP172" s="24"/>
      <c r="FQ172" s="24"/>
      <c r="FR172" s="24"/>
      <c r="FS172" s="24"/>
      <c r="FT172" s="24"/>
      <c r="FU172" s="24"/>
      <c r="FV172" s="24"/>
      <c r="FW172" s="24"/>
      <c r="FX172" s="24"/>
      <c r="FY172" s="24"/>
      <c r="FZ172" s="24"/>
      <c r="GA172" s="24"/>
      <c r="GB172" s="24"/>
      <c r="GC172" s="24"/>
      <c r="GD172" s="24"/>
      <c r="GE172" s="24"/>
      <c r="GF172" s="24"/>
      <c r="GG172" s="24"/>
      <c r="GH172" s="24"/>
      <c r="GI172" s="24"/>
      <c r="GJ172" s="24"/>
      <c r="GK172" s="24"/>
      <c r="GL172" s="24"/>
      <c r="GM172" s="24"/>
      <c r="GN172" s="24"/>
      <c r="GO172" s="24"/>
      <c r="GP172" s="24"/>
      <c r="GQ172" s="24"/>
      <c r="GR172" s="24"/>
      <c r="GS172" s="24"/>
      <c r="GT172" s="24"/>
    </row>
    <row r="173" spans="1:202" ht="3" customHeight="1">
      <c r="A173" s="83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  <c r="BF173" s="44"/>
      <c r="BG173" s="44"/>
      <c r="BH173" s="44"/>
      <c r="BI173" s="44"/>
      <c r="BJ173" s="44"/>
      <c r="BK173" s="44"/>
      <c r="BL173" s="44"/>
      <c r="BM173" s="44"/>
      <c r="BN173" s="44"/>
      <c r="BO173" s="44"/>
      <c r="BP173" s="44"/>
      <c r="BQ173" s="44"/>
      <c r="BR173" s="44"/>
      <c r="BS173" s="44"/>
      <c r="BT173" s="44"/>
      <c r="BU173" s="44"/>
      <c r="BV173" s="44"/>
      <c r="BW173" s="44"/>
      <c r="BX173" s="44"/>
      <c r="BY173" s="44"/>
    </row>
    <row r="174" spans="1:202">
      <c r="A174" s="205"/>
      <c r="BI174" s="1"/>
      <c r="BJ174" s="1"/>
    </row>
    <row r="175" spans="1:202">
      <c r="BI175" s="1"/>
      <c r="BJ175" s="1"/>
    </row>
    <row r="176" spans="1:202">
      <c r="BI176" s="1"/>
      <c r="BJ176" s="1"/>
    </row>
    <row r="177" spans="61:62">
      <c r="BI177" s="1"/>
      <c r="BJ177" s="1"/>
    </row>
    <row r="178" spans="61:62">
      <c r="BI178" s="1"/>
      <c r="BJ178" s="1"/>
    </row>
    <row r="179" spans="61:62">
      <c r="BI179" s="1"/>
      <c r="BJ179" s="1"/>
    </row>
    <row r="180" spans="61:62">
      <c r="BI180" s="1"/>
      <c r="BJ180" s="1"/>
    </row>
    <row r="181" spans="61:62">
      <c r="BI181" s="1"/>
      <c r="BJ181" s="1"/>
    </row>
    <row r="182" spans="61:62">
      <c r="BI182" s="1"/>
      <c r="BJ182" s="1"/>
    </row>
    <row r="183" spans="61:62">
      <c r="BI183" s="1"/>
      <c r="BJ183" s="1"/>
    </row>
    <row r="184" spans="61:62">
      <c r="BI184" s="1"/>
      <c r="BJ184" s="1"/>
    </row>
    <row r="185" spans="61:62">
      <c r="BI185" s="1"/>
      <c r="BJ185" s="1"/>
    </row>
    <row r="186" spans="61:62">
      <c r="BI186" s="1"/>
      <c r="BJ186" s="1"/>
    </row>
    <row r="187" spans="61:62">
      <c r="BI187" s="1"/>
      <c r="BJ187" s="1"/>
    </row>
    <row r="188" spans="61:62">
      <c r="BI188" s="1"/>
      <c r="BJ188" s="1"/>
    </row>
    <row r="189" spans="61:62">
      <c r="BI189" s="1"/>
      <c r="BJ189" s="1"/>
    </row>
    <row r="190" spans="61:62">
      <c r="BI190" s="1"/>
      <c r="BJ190" s="1"/>
    </row>
    <row r="191" spans="61:62">
      <c r="BI191" s="1"/>
      <c r="BJ191" s="1"/>
    </row>
    <row r="192" spans="61:62">
      <c r="BI192" s="1"/>
      <c r="BJ192" s="1"/>
    </row>
    <row r="193" spans="14:62">
      <c r="BI193" s="1"/>
      <c r="BJ193" s="1"/>
    </row>
    <row r="194" spans="14:62">
      <c r="BI194" s="1"/>
      <c r="BJ194" s="1"/>
    </row>
    <row r="195" spans="14:62">
      <c r="BI195" s="1"/>
      <c r="BJ195" s="1"/>
    </row>
    <row r="196" spans="14:62">
      <c r="BI196" s="1"/>
      <c r="BJ196" s="1"/>
    </row>
    <row r="197" spans="14:62">
      <c r="BI197" s="1"/>
      <c r="BJ197" s="1"/>
    </row>
    <row r="198" spans="14:62">
      <c r="BI198" s="1"/>
      <c r="BJ198" s="1"/>
    </row>
    <row r="199" spans="14:62">
      <c r="BI199" s="1"/>
      <c r="BJ199" s="1"/>
    </row>
    <row r="200" spans="14:62">
      <c r="BI200" s="1"/>
      <c r="BJ200" s="1"/>
    </row>
    <row r="201" spans="14:62">
      <c r="BI201" s="1"/>
      <c r="BJ201" s="1"/>
    </row>
    <row r="202" spans="14:62">
      <c r="BI202" s="1"/>
      <c r="BJ202" s="1"/>
    </row>
    <row r="203" spans="14:62">
      <c r="N203" s="1">
        <v>340</v>
      </c>
      <c r="O203" s="1">
        <v>347.37700000000001</v>
      </c>
      <c r="BI203" s="1"/>
      <c r="BJ203" s="1"/>
    </row>
    <row r="204" spans="14:62">
      <c r="BI204" s="1"/>
      <c r="BJ204" s="1"/>
    </row>
    <row r="205" spans="14:62">
      <c r="BI205" s="1"/>
      <c r="BJ205" s="1"/>
    </row>
    <row r="206" spans="14:62">
      <c r="BI206" s="1"/>
      <c r="BJ206" s="1"/>
    </row>
    <row r="207" spans="14:62">
      <c r="BI207" s="1"/>
      <c r="BJ207" s="1"/>
    </row>
    <row r="208" spans="14:62">
      <c r="BI208" s="1"/>
      <c r="BJ208" s="1"/>
    </row>
    <row r="209" spans="3:62" customFormat="1"/>
    <row r="210" spans="3:62" customFormat="1"/>
    <row r="211" spans="3:62" customFormat="1"/>
    <row r="212" spans="3:62"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C212"/>
      <c r="BD212"/>
      <c r="BE212"/>
      <c r="BI212"/>
      <c r="BJ212"/>
    </row>
    <row r="213" spans="3:62"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C213"/>
      <c r="BD213"/>
      <c r="BE213"/>
      <c r="BI213"/>
      <c r="BJ213"/>
    </row>
    <row r="214" spans="3:62"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C214"/>
      <c r="BD214"/>
      <c r="BE214"/>
      <c r="BI214"/>
      <c r="BJ214"/>
    </row>
    <row r="215" spans="3:62"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C215"/>
      <c r="BD215"/>
      <c r="BE215"/>
      <c r="BI215"/>
      <c r="BJ215"/>
    </row>
    <row r="216" spans="3:62">
      <c r="AK216" s="1">
        <v>1980</v>
      </c>
      <c r="BI216" s="1"/>
      <c r="BJ216" s="1"/>
    </row>
    <row r="217" spans="3:62">
      <c r="BI217" s="1"/>
      <c r="BJ217" s="1"/>
    </row>
    <row r="218" spans="3:62">
      <c r="BI218" s="1"/>
      <c r="BJ218" s="1"/>
    </row>
    <row r="219" spans="3:62">
      <c r="AK219" s="1">
        <f>1793-478</f>
        <v>1315</v>
      </c>
      <c r="BI219" s="1"/>
      <c r="BJ219" s="1"/>
    </row>
    <row r="220" spans="3:62">
      <c r="BI220" s="1"/>
      <c r="BJ220" s="1"/>
    </row>
    <row r="221" spans="3:62">
      <c r="BI221" s="1"/>
      <c r="BJ221" s="1"/>
    </row>
    <row r="222" spans="3:62">
      <c r="BI222" s="1"/>
      <c r="BJ222" s="1"/>
    </row>
    <row r="223" spans="3:62">
      <c r="BI223" s="1"/>
      <c r="BJ223" s="1"/>
    </row>
    <row r="224" spans="3:62">
      <c r="BI224" s="1"/>
      <c r="BJ224" s="1"/>
    </row>
    <row r="225" spans="33:62">
      <c r="BI225" s="1"/>
      <c r="BJ225" s="1"/>
    </row>
    <row r="226" spans="33:62">
      <c r="BI226" s="1"/>
      <c r="BJ226" s="1"/>
    </row>
    <row r="227" spans="33:62">
      <c r="BI227" s="1"/>
      <c r="BJ227" s="1"/>
    </row>
    <row r="228" spans="33:62">
      <c r="AK228" s="1">
        <v>-23</v>
      </c>
      <c r="BI228" s="1"/>
      <c r="BJ228" s="1"/>
    </row>
    <row r="229" spans="33:62">
      <c r="BI229" s="1"/>
      <c r="BJ229" s="1"/>
    </row>
    <row r="230" spans="33:62">
      <c r="BI230" s="1"/>
      <c r="BJ230" s="1"/>
    </row>
    <row r="231" spans="33:62">
      <c r="BI231" s="1"/>
      <c r="BJ231" s="1"/>
    </row>
    <row r="232" spans="33:62">
      <c r="BI232" s="1"/>
      <c r="BJ232" s="1"/>
    </row>
    <row r="233" spans="33:62">
      <c r="AR233" s="1">
        <v>59</v>
      </c>
      <c r="BI233" s="1"/>
      <c r="BJ233" s="1"/>
    </row>
    <row r="234" spans="33:62">
      <c r="BI234" s="1"/>
      <c r="BJ234" s="1"/>
    </row>
    <row r="235" spans="33:62">
      <c r="BI235" s="1"/>
      <c r="BJ235" s="1"/>
    </row>
    <row r="236" spans="33:62">
      <c r="BI236" s="1"/>
      <c r="BJ236" s="1"/>
    </row>
    <row r="237" spans="33:62">
      <c r="BI237" s="1"/>
      <c r="BJ237" s="1"/>
    </row>
    <row r="238" spans="33:62">
      <c r="AG238" s="1">
        <v>616</v>
      </c>
      <c r="BI238" s="1"/>
      <c r="BJ238" s="1"/>
    </row>
    <row r="239" spans="33:62">
      <c r="BI239" s="1"/>
      <c r="BJ239" s="1"/>
    </row>
    <row r="240" spans="33:62">
      <c r="BI240" s="1"/>
      <c r="BJ240" s="1"/>
    </row>
    <row r="241" spans="20:62">
      <c r="BI241" s="1"/>
      <c r="BJ241" s="1"/>
    </row>
    <row r="242" spans="20:62">
      <c r="BI242" s="1"/>
      <c r="BJ242" s="1"/>
    </row>
    <row r="243" spans="20:62">
      <c r="BI243" s="1"/>
      <c r="BJ243" s="1"/>
    </row>
    <row r="244" spans="20:62">
      <c r="AG244" s="1">
        <f>18.765+190.909</f>
        <v>209.67399999999998</v>
      </c>
      <c r="BI244" s="1"/>
      <c r="BJ244" s="1"/>
    </row>
    <row r="245" spans="20:62">
      <c r="BI245" s="1"/>
      <c r="BJ245" s="1"/>
    </row>
    <row r="246" spans="20:62">
      <c r="BI246" s="1"/>
      <c r="BJ246" s="1"/>
    </row>
    <row r="247" spans="20:62">
      <c r="AG247" s="1">
        <f>AG244-27</f>
        <v>182.67399999999998</v>
      </c>
      <c r="BI247" s="1"/>
      <c r="BJ247" s="1"/>
    </row>
    <row r="248" spans="20:62">
      <c r="BI248" s="1"/>
      <c r="BJ248" s="1"/>
    </row>
    <row r="249" spans="20:62">
      <c r="T249" s="1">
        <v>405.46800000000002</v>
      </c>
      <c r="BI249" s="1"/>
      <c r="BJ249" s="1"/>
    </row>
    <row r="250" spans="20:62">
      <c r="BI250" s="1"/>
      <c r="BJ250" s="1"/>
    </row>
    <row r="251" spans="20:62">
      <c r="BI251" s="1"/>
      <c r="BJ251" s="1"/>
    </row>
    <row r="252" spans="20:62">
      <c r="T252" s="1">
        <v>63.363999999999997</v>
      </c>
      <c r="BI252" s="1"/>
      <c r="BJ252" s="1"/>
    </row>
    <row r="253" spans="20:62">
      <c r="BI253" s="1"/>
      <c r="BJ253" s="1"/>
    </row>
    <row r="254" spans="20:62">
      <c r="BI254" s="1"/>
      <c r="BJ254" s="1"/>
    </row>
    <row r="255" spans="20:62">
      <c r="T255" s="1">
        <v>-75.885000000000005</v>
      </c>
      <c r="BI255" s="1"/>
      <c r="BJ255" s="1"/>
    </row>
    <row r="256" spans="20:62">
      <c r="BI256" s="1"/>
      <c r="BJ256" s="1"/>
    </row>
    <row r="257" spans="1:62">
      <c r="BI257" s="1"/>
      <c r="BJ257" s="1"/>
    </row>
    <row r="258" spans="1:62">
      <c r="T258" s="1">
        <v>74.073999999999998</v>
      </c>
      <c r="BI258" s="1"/>
      <c r="BJ258" s="1"/>
    </row>
    <row r="259" spans="1:62">
      <c r="BI259" s="1"/>
      <c r="BJ259" s="1"/>
    </row>
    <row r="260" spans="1:62">
      <c r="BI260" s="1"/>
      <c r="BJ260" s="1"/>
    </row>
    <row r="261" spans="1:62">
      <c r="BI261" s="1"/>
      <c r="BJ261" s="1"/>
    </row>
    <row r="262" spans="1:62">
      <c r="A262" s="32"/>
      <c r="BI262" s="1"/>
      <c r="BJ262" s="1"/>
    </row>
    <row r="263" spans="1:62">
      <c r="BI263" s="1"/>
      <c r="BJ263" s="1"/>
    </row>
    <row r="264" spans="1:62">
      <c r="BI264" s="1"/>
      <c r="BJ264" s="1"/>
    </row>
    <row r="265" spans="1:62">
      <c r="BI265" s="1"/>
      <c r="BJ265" s="1"/>
    </row>
    <row r="266" spans="1:62">
      <c r="O266" s="1">
        <v>126.117</v>
      </c>
      <c r="T266" s="1">
        <v>134.20099999999999</v>
      </c>
      <c r="BI266" s="1"/>
      <c r="BJ266" s="1"/>
    </row>
    <row r="267" spans="1:62">
      <c r="BI267" s="1"/>
      <c r="BJ267" s="1"/>
    </row>
    <row r="268" spans="1:62">
      <c r="BI268" s="1"/>
      <c r="BJ268" s="1"/>
    </row>
    <row r="269" spans="1:62">
      <c r="BI269" s="1"/>
      <c r="BJ269" s="1"/>
    </row>
    <row r="270" spans="1:62">
      <c r="BI270" s="1"/>
      <c r="BJ270" s="1"/>
    </row>
    <row r="271" spans="1:62">
      <c r="W271" s="1">
        <v>118</v>
      </c>
      <c r="BI271" s="1"/>
      <c r="BJ271" s="1"/>
    </row>
    <row r="272" spans="1:62">
      <c r="O272" s="1">
        <f>52.441+2.5+9.771</f>
        <v>64.712000000000003</v>
      </c>
      <c r="T272" s="1">
        <f>51.634+6.428+9.274</f>
        <v>67.335999999999999</v>
      </c>
      <c r="BI272" s="1"/>
      <c r="BJ272" s="1"/>
    </row>
    <row r="273" spans="20:62">
      <c r="W273" s="107">
        <v>-9.1999999999999998E-2</v>
      </c>
      <c r="BI273" s="1"/>
      <c r="BJ273" s="1"/>
    </row>
    <row r="274" spans="20:62">
      <c r="BI274" s="1"/>
      <c r="BJ274" s="1"/>
    </row>
    <row r="275" spans="20:62">
      <c r="T275" s="1">
        <f>T272-0.156</f>
        <v>67.179999999999993</v>
      </c>
      <c r="BI275" s="1"/>
      <c r="BJ275" s="1"/>
    </row>
    <row r="276" spans="20:62">
      <c r="BI276" s="1"/>
      <c r="BJ276" s="1"/>
    </row>
    <row r="277" spans="20:62">
      <c r="BI277" s="1"/>
      <c r="BJ277" s="1"/>
    </row>
    <row r="278" spans="20:62">
      <c r="BI278" s="1"/>
      <c r="BJ278" s="1"/>
    </row>
    <row r="279" spans="20:62">
      <c r="BI279" s="1"/>
      <c r="BJ279" s="1"/>
    </row>
    <row r="280" spans="20:62">
      <c r="BI280" s="1"/>
      <c r="BJ280" s="1"/>
    </row>
    <row r="281" spans="20:62">
      <c r="BI281" s="1"/>
      <c r="BJ281" s="1"/>
    </row>
    <row r="282" spans="20:62">
      <c r="BI282" s="1"/>
      <c r="BJ282" s="1"/>
    </row>
    <row r="283" spans="20:62">
      <c r="BI283" s="1"/>
      <c r="BJ283" s="1"/>
    </row>
    <row r="284" spans="20:62">
      <c r="BI284" s="1"/>
      <c r="BJ284" s="1"/>
    </row>
    <row r="285" spans="20:62">
      <c r="BI285" s="1"/>
      <c r="BJ285" s="1"/>
    </row>
    <row r="286" spans="20:62">
      <c r="BI286" s="1"/>
      <c r="BJ286" s="1"/>
    </row>
    <row r="287" spans="20:62">
      <c r="BI287" s="1"/>
      <c r="BJ287" s="1"/>
    </row>
    <row r="288" spans="20:62">
      <c r="BI288" s="1"/>
      <c r="BJ288" s="1"/>
    </row>
    <row r="289" spans="61:62">
      <c r="BI289" s="1"/>
      <c r="BJ289" s="1"/>
    </row>
    <row r="290" spans="61:62">
      <c r="BI290" s="1"/>
      <c r="BJ290" s="1"/>
    </row>
    <row r="291" spans="61:62">
      <c r="BI291" s="1"/>
      <c r="BJ291" s="1"/>
    </row>
    <row r="292" spans="61:62">
      <c r="BI292" s="1"/>
      <c r="BJ292" s="1"/>
    </row>
    <row r="293" spans="61:62">
      <c r="BI293" s="1"/>
      <c r="BJ293" s="1"/>
    </row>
    <row r="294" spans="61:62">
      <c r="BI294" s="1"/>
      <c r="BJ294" s="1"/>
    </row>
    <row r="295" spans="61:62">
      <c r="BI295" s="1"/>
      <c r="BJ295" s="1"/>
    </row>
    <row r="296" spans="61:62">
      <c r="BI296" s="1"/>
      <c r="BJ296" s="1"/>
    </row>
    <row r="297" spans="61:62">
      <c r="BI297" s="1"/>
      <c r="BJ297" s="1"/>
    </row>
    <row r="298" spans="61:62">
      <c r="BI298" s="1"/>
      <c r="BJ298" s="1"/>
    </row>
    <row r="299" spans="61:62">
      <c r="BI299" s="1"/>
      <c r="BJ299" s="1"/>
    </row>
    <row r="300" spans="61:62">
      <c r="BI300" s="1"/>
      <c r="BJ300" s="1"/>
    </row>
    <row r="301" spans="61:62">
      <c r="BI301" s="1"/>
      <c r="BJ301" s="1"/>
    </row>
    <row r="302" spans="61:62">
      <c r="BI302" s="1"/>
      <c r="BJ302" s="1"/>
    </row>
    <row r="303" spans="61:62">
      <c r="BI303" s="1"/>
      <c r="BJ303" s="1"/>
    </row>
    <row r="304" spans="61:62">
      <c r="BI304" s="1"/>
      <c r="BJ304" s="1"/>
    </row>
    <row r="305" spans="61:62">
      <c r="BI305" s="1"/>
      <c r="BJ305" s="1"/>
    </row>
    <row r="306" spans="61:62">
      <c r="BI306" s="1"/>
      <c r="BJ306" s="1"/>
    </row>
    <row r="307" spans="61:62">
      <c r="BI307" s="1"/>
      <c r="BJ307" s="1"/>
    </row>
    <row r="308" spans="61:62">
      <c r="BI308" s="1"/>
      <c r="BJ308" s="1"/>
    </row>
    <row r="309" spans="61:62">
      <c r="BI309" s="1"/>
      <c r="BJ309" s="1"/>
    </row>
    <row r="310" spans="61:62">
      <c r="BI310" s="1"/>
      <c r="BJ310" s="1"/>
    </row>
    <row r="311" spans="61:62">
      <c r="BI311" s="1"/>
      <c r="BJ311" s="1"/>
    </row>
    <row r="312" spans="61:62">
      <c r="BI312" s="1"/>
      <c r="BJ312" s="1"/>
    </row>
    <row r="313" spans="61:62">
      <c r="BI313" s="1"/>
      <c r="BJ313" s="1"/>
    </row>
    <row r="314" spans="61:62">
      <c r="BI314" s="1"/>
      <c r="BJ314" s="1"/>
    </row>
    <row r="315" spans="61:62">
      <c r="BI315" s="1"/>
      <c r="BJ315" s="1"/>
    </row>
    <row r="316" spans="61:62">
      <c r="BI316" s="1"/>
      <c r="BJ316" s="1"/>
    </row>
    <row r="317" spans="61:62">
      <c r="BI317" s="1"/>
      <c r="BJ317" s="1"/>
    </row>
    <row r="318" spans="61:62">
      <c r="BI318" s="1"/>
      <c r="BJ318" s="1"/>
    </row>
    <row r="319" spans="61:62">
      <c r="BI319" s="1"/>
      <c r="BJ319" s="1"/>
    </row>
    <row r="320" spans="61:62">
      <c r="BI320" s="1"/>
      <c r="BJ320" s="1"/>
    </row>
    <row r="321" spans="61:62">
      <c r="BI321" s="1"/>
      <c r="BJ321" s="1"/>
    </row>
    <row r="322" spans="61:62">
      <c r="BI322" s="1"/>
      <c r="BJ322" s="1"/>
    </row>
    <row r="323" spans="61:62">
      <c r="BI323" s="1"/>
      <c r="BJ323" s="1"/>
    </row>
    <row r="324" spans="61:62">
      <c r="BI324" s="1"/>
      <c r="BJ324" s="1"/>
    </row>
    <row r="325" spans="61:62">
      <c r="BI325" s="1"/>
      <c r="BJ325" s="1"/>
    </row>
    <row r="326" spans="61:62">
      <c r="BI326" s="1"/>
      <c r="BJ326" s="1"/>
    </row>
    <row r="327" spans="61:62">
      <c r="BI327" s="1"/>
      <c r="BJ327" s="1"/>
    </row>
    <row r="328" spans="61:62">
      <c r="BI328" s="1"/>
      <c r="BJ328" s="1"/>
    </row>
    <row r="329" spans="61:62">
      <c r="BI329" s="1"/>
      <c r="BJ329" s="1"/>
    </row>
    <row r="330" spans="61:62">
      <c r="BI330" s="1"/>
      <c r="BJ330" s="1"/>
    </row>
    <row r="331" spans="61:62">
      <c r="BI331" s="1"/>
      <c r="BJ331" s="1"/>
    </row>
    <row r="332" spans="61:62">
      <c r="BI332" s="1"/>
      <c r="BJ332" s="1"/>
    </row>
    <row r="333" spans="61:62">
      <c r="BI333" s="1"/>
      <c r="BJ333" s="1"/>
    </row>
    <row r="334" spans="61:62">
      <c r="BI334" s="1"/>
      <c r="BJ334" s="1"/>
    </row>
    <row r="335" spans="61:62">
      <c r="BI335" s="1"/>
      <c r="BJ335" s="1"/>
    </row>
    <row r="336" spans="61:62">
      <c r="BI336" s="1"/>
      <c r="BJ336" s="1"/>
    </row>
    <row r="337" spans="61:62">
      <c r="BI337" s="1"/>
      <c r="BJ337" s="1"/>
    </row>
    <row r="338" spans="61:62">
      <c r="BI338" s="1"/>
      <c r="BJ338" s="1"/>
    </row>
    <row r="339" spans="61:62">
      <c r="BI339" s="1"/>
      <c r="BJ339" s="1"/>
    </row>
    <row r="340" spans="61:62">
      <c r="BI340" s="1"/>
      <c r="BJ340" s="1"/>
    </row>
    <row r="341" spans="61:62">
      <c r="BI341" s="1"/>
      <c r="BJ341" s="1"/>
    </row>
    <row r="342" spans="61:62">
      <c r="BI342" s="1"/>
      <c r="BJ342" s="1"/>
    </row>
    <row r="343" spans="61:62">
      <c r="BI343" s="1"/>
      <c r="BJ343" s="1"/>
    </row>
    <row r="344" spans="61:62">
      <c r="BI344" s="1"/>
      <c r="BJ344" s="1"/>
    </row>
    <row r="345" spans="61:62">
      <c r="BI345" s="1"/>
      <c r="BJ345" s="1"/>
    </row>
    <row r="346" spans="61:62">
      <c r="BI346" s="1"/>
      <c r="BJ346" s="1"/>
    </row>
    <row r="347" spans="61:62">
      <c r="BI347" s="1"/>
      <c r="BJ347" s="1"/>
    </row>
    <row r="348" spans="61:62">
      <c r="BI348" s="1"/>
      <c r="BJ348" s="1"/>
    </row>
    <row r="349" spans="61:62">
      <c r="BI349" s="1"/>
      <c r="BJ349" s="1"/>
    </row>
    <row r="350" spans="61:62">
      <c r="BI350" s="1"/>
      <c r="BJ350" s="1"/>
    </row>
    <row r="351" spans="61:62">
      <c r="BI351" s="1"/>
      <c r="BJ351" s="1"/>
    </row>
    <row r="352" spans="61:62">
      <c r="BI352" s="1"/>
      <c r="BJ352" s="1"/>
    </row>
    <row r="353" spans="61:62">
      <c r="BI353" s="1"/>
      <c r="BJ353" s="1"/>
    </row>
    <row r="354" spans="61:62">
      <c r="BI354" s="1"/>
      <c r="BJ354" s="1"/>
    </row>
    <row r="355" spans="61:62">
      <c r="BI355" s="1"/>
      <c r="BJ355" s="1"/>
    </row>
    <row r="356" spans="61:62">
      <c r="BI356" s="1"/>
      <c r="BJ356" s="1"/>
    </row>
    <row r="357" spans="61:62">
      <c r="BI357" s="1"/>
      <c r="BJ357" s="1"/>
    </row>
    <row r="358" spans="61:62">
      <c r="BI358" s="1"/>
      <c r="BJ358" s="1"/>
    </row>
    <row r="374" spans="57:57">
      <c r="BE374" s="1">
        <f>BE371-260</f>
        <v>-260</v>
      </c>
    </row>
    <row r="393" spans="55:55">
      <c r="BC393" s="107">
        <v>0.26400000000000001</v>
      </c>
    </row>
    <row r="445" spans="31:36">
      <c r="AE445" s="1">
        <v>131</v>
      </c>
      <c r="AJ445" s="1">
        <v>135</v>
      </c>
    </row>
    <row r="447" spans="31:36">
      <c r="AJ447" s="107">
        <v>3.5000000000000003E-2</v>
      </c>
    </row>
    <row r="450" spans="31:37">
      <c r="AE450" s="1">
        <v>134</v>
      </c>
      <c r="AF450" s="1">
        <v>491</v>
      </c>
    </row>
    <row r="452" spans="31:37">
      <c r="AJ452" s="107">
        <v>-8.7999999999999995E-2</v>
      </c>
      <c r="AK452" s="107">
        <v>-0.10100000000000001</v>
      </c>
    </row>
    <row r="462" spans="31:37">
      <c r="AF462" s="1">
        <v>167</v>
      </c>
      <c r="AJ462" s="1">
        <v>27</v>
      </c>
      <c r="AK462" s="1">
        <v>138</v>
      </c>
    </row>
    <row r="464" spans="31:37">
      <c r="AJ464" s="107">
        <v>-0.47899999999999998</v>
      </c>
      <c r="AK464" s="107">
        <v>-0.17799999999999999</v>
      </c>
    </row>
    <row r="470" spans="31:31">
      <c r="AE470" s="107">
        <v>0.313</v>
      </c>
    </row>
  </sheetData>
  <customSheetViews>
    <customSheetView guid="{C6BBAF30-1E81-42FB-BA93-01B6813E2C8C}" showPageBreaks="1" printArea="1" showRuler="0">
      <pane xSplit="1" ySplit="5" topLeftCell="B6" activePane="bottomRight" state="frozenSplit"/>
      <selection pane="bottomRight"/>
      <rowBreaks count="1" manualBreakCount="1">
        <brk id="39" max="14" man="1"/>
      </rowBreaks>
      <pageMargins left="0.7" right="0.7" top="0.75" bottom="0.75" header="0.3" footer="0.3"/>
      <printOptions horizontalCentered="1"/>
      <pageSetup paperSize="9" scale="78" fitToHeight="7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F07085DA-2B2D-4BE1-891D-F25D604A092E}" showPageBreaks="1" printArea="1" showRuler="0">
      <pane xSplit="1" ySplit="5" topLeftCell="B6" activePane="bottomRight" state="frozenSplit"/>
      <selection pane="bottomRight" activeCell="A77" sqref="A77"/>
      <rowBreaks count="1" manualBreakCount="1">
        <brk id="41" max="12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6A44E415-E6EC-4CA2-8B4C-A374F00F0261}" showPageBreaks="1" printArea="1" showRuler="0">
      <pane xSplit="1" ySplit="5" topLeftCell="B6" activePane="bottomRight" state="frozenSplit"/>
      <selection pane="bottomRight" activeCell="B6" sqref="B6"/>
      <rowBreaks count="1" manualBreakCount="1">
        <brk id="41" max="18" man="1"/>
      </rowBreaks>
      <pageMargins left="0.7" right="0.7" top="0.75" bottom="0.75" header="0.3" footer="0.3"/>
      <pageSetup paperSize="9" scale="70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C32ED439-2914-4073-BFBF-7718D6CFE811}" showPageBreaks="1" showGridLines="0" printArea="1">
      <pane xSplit="1" ySplit="5" topLeftCell="K6" activePane="bottomRight" state="frozenSplit"/>
      <selection pane="bottomRight" activeCell="S89" sqref="S89"/>
      <rowBreaks count="2" manualBreakCount="2">
        <brk id="44" max="17" man="1"/>
        <brk id="310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44BC518B-F505-4956-BE42-792973965029}" showPageBreaks="1" showGridLines="0" printArea="1" showRuler="0">
      <pane xSplit="1" ySplit="5" topLeftCell="B64" activePane="bottomRight" state="frozenSplit"/>
      <selection pane="bottomRight" activeCell="M263" sqref="M263"/>
      <rowBreaks count="2" manualBreakCount="2">
        <brk id="44" max="17" man="1"/>
        <brk id="318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7DC6D345-C4C0-4162-8636-D495A245EBF8}" scale="97" showPageBreaks="1" showGridLines="0" printArea="1" hiddenColumns="1">
      <pane xSplit="5" ySplit="4" topLeftCell="Y51" activePane="bottomRight" state="frozenSplit"/>
      <selection pane="bottomRight" activeCell="AC51" sqref="AC51"/>
      <rowBreaks count="2" manualBreakCount="2">
        <brk id="42" max="29" man="1"/>
        <brk id="313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67DDFA58-7FF7-4BDB-BFFF-31DB4021D095}" scale="97" showGridLines="0" hiddenColumns="1">
      <pane xSplit="5" ySplit="4" topLeftCell="Y51" activePane="bottomRight" state="frozenSplit"/>
      <selection pane="bottomRight" activeCell="AC51" sqref="AC51"/>
      <rowBreaks count="2" manualBreakCount="2">
        <brk id="42" max="29" man="1"/>
        <brk id="313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</customSheetViews>
  <phoneticPr fontId="4" type="noConversion"/>
  <pageMargins left="0.39370078740157483" right="0.39370078740157483" top="0.39370078740157483" bottom="0.39370078740157483" header="0.39370078740157483" footer="0.19685039370078741"/>
  <pageSetup paperSize="9" scale="60" orientation="landscape" r:id="rId1"/>
  <headerFooter alignWithMargins="0">
    <oddHeader>&amp;C&amp;12Bezeq - The Israel Telecommunication Corp. Ltd</oddHeader>
    <oddFooter>&amp;R&amp;P of &amp;N
KPIs</oddFooter>
  </headerFooter>
  <rowBreaks count="2" manualBreakCount="2">
    <brk id="62" max="16383" man="1"/>
    <brk id="137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30"/>
  <sheetViews>
    <sheetView showGridLines="0" tabSelected="1" zoomScale="110" zoomScaleNormal="110" workbookViewId="0">
      <selection activeCell="G14" sqref="G14"/>
    </sheetView>
  </sheetViews>
  <sheetFormatPr defaultRowHeight="13.2"/>
  <cols>
    <col min="1" max="1" width="4" customWidth="1"/>
    <col min="2" max="2" width="33" customWidth="1"/>
    <col min="3" max="3" width="17.6640625" customWidth="1"/>
    <col min="4" max="4" width="28.109375" customWidth="1"/>
    <col min="5" max="5" width="61" customWidth="1"/>
  </cols>
  <sheetData>
    <row r="1" spans="1:5">
      <c r="A1" s="29"/>
      <c r="B1" s="29"/>
    </row>
    <row r="2" spans="1:5">
      <c r="A2" s="29"/>
      <c r="B2" s="29"/>
    </row>
    <row r="3" spans="1:5">
      <c r="A3" s="29"/>
      <c r="B3" s="30"/>
      <c r="D3" s="268"/>
      <c r="E3" s="268"/>
    </row>
    <row r="4" spans="1:5">
      <c r="A4" s="29"/>
      <c r="C4" s="244"/>
      <c r="D4" s="268"/>
      <c r="E4" s="268"/>
    </row>
    <row r="5" spans="1:5" ht="5.25" customHeight="1">
      <c r="A5" s="29"/>
      <c r="B5" s="318"/>
      <c r="C5" s="318"/>
      <c r="D5" s="318"/>
      <c r="E5" s="318"/>
    </row>
    <row r="6" spans="1:5">
      <c r="A6" s="29"/>
      <c r="B6" s="118"/>
      <c r="C6" s="118"/>
      <c r="D6" s="118"/>
      <c r="E6" s="118"/>
    </row>
    <row r="7" spans="1:5" ht="21">
      <c r="A7" s="29"/>
      <c r="B7" s="33" t="s">
        <v>440</v>
      </c>
      <c r="C7" s="118"/>
      <c r="D7" s="118"/>
      <c r="E7" s="118"/>
    </row>
    <row r="8" spans="1:5">
      <c r="A8" s="29"/>
      <c r="B8" s="295"/>
      <c r="C8" s="295"/>
      <c r="D8" s="295"/>
      <c r="E8" s="295"/>
    </row>
    <row r="9" spans="1:5">
      <c r="A9" s="29"/>
      <c r="B9" s="268"/>
      <c r="C9" s="268"/>
      <c r="D9" s="268"/>
      <c r="E9" s="268"/>
    </row>
    <row r="10" spans="1:5" ht="21" customHeight="1">
      <c r="A10" s="29"/>
      <c r="B10" s="392"/>
      <c r="C10" s="393" t="s">
        <v>441</v>
      </c>
      <c r="D10" s="393" t="s">
        <v>442</v>
      </c>
      <c r="E10" s="393" t="s">
        <v>384</v>
      </c>
    </row>
    <row r="11" spans="1:5" ht="20.100000000000001" customHeight="1">
      <c r="A11" s="29"/>
      <c r="B11" s="394" t="s">
        <v>383</v>
      </c>
      <c r="C11" s="395" t="s">
        <v>455</v>
      </c>
      <c r="D11" s="395" t="s">
        <v>456</v>
      </c>
      <c r="E11" s="395" t="s">
        <v>464</v>
      </c>
    </row>
    <row r="12" spans="1:5" ht="20.100000000000001" customHeight="1">
      <c r="A12" s="269"/>
      <c r="B12" s="394" t="s">
        <v>385</v>
      </c>
      <c r="C12" s="395" t="s">
        <v>457</v>
      </c>
      <c r="D12" s="395" t="s">
        <v>458</v>
      </c>
      <c r="E12" s="392"/>
    </row>
    <row r="13" spans="1:5" ht="20.100000000000001" customHeight="1">
      <c r="A13" s="269"/>
      <c r="B13" s="394" t="s">
        <v>386</v>
      </c>
      <c r="C13" s="395" t="s">
        <v>471</v>
      </c>
      <c r="D13" s="395" t="s">
        <v>459</v>
      </c>
      <c r="E13" s="395" t="s">
        <v>462</v>
      </c>
    </row>
    <row r="14" spans="1:5" ht="20.100000000000001" customHeight="1">
      <c r="A14" s="269"/>
      <c r="B14" s="394" t="s">
        <v>387</v>
      </c>
      <c r="C14" s="395" t="s">
        <v>472</v>
      </c>
      <c r="D14" s="392"/>
      <c r="E14" s="395" t="s">
        <v>473</v>
      </c>
    </row>
    <row r="15" spans="1:5" ht="20.100000000000001" customHeight="1">
      <c r="A15" s="269"/>
      <c r="B15" s="394" t="s">
        <v>388</v>
      </c>
      <c r="C15" s="395" t="s">
        <v>443</v>
      </c>
      <c r="D15" s="395" t="s">
        <v>460</v>
      </c>
      <c r="E15" s="395" t="s">
        <v>461</v>
      </c>
    </row>
    <row r="16" spans="1:5" ht="20.100000000000001" customHeight="1">
      <c r="A16" s="269"/>
      <c r="B16" s="394" t="s">
        <v>389</v>
      </c>
      <c r="C16" s="392"/>
      <c r="D16" s="398" t="s">
        <v>478</v>
      </c>
      <c r="E16" s="435"/>
    </row>
    <row r="17" spans="1:5" ht="20.100000000000001" customHeight="1">
      <c r="A17" s="269"/>
      <c r="B17" s="319" t="s">
        <v>476</v>
      </c>
      <c r="C17" s="434"/>
      <c r="D17" s="268"/>
      <c r="E17" s="434" t="s">
        <v>477</v>
      </c>
    </row>
    <row r="18" spans="1:5" ht="13.8">
      <c r="A18" s="269"/>
      <c r="B18" s="268"/>
      <c r="C18" s="268"/>
      <c r="D18" s="268"/>
      <c r="E18" s="268"/>
    </row>
    <row r="19" spans="1:5">
      <c r="B19" s="320"/>
      <c r="C19" s="268"/>
      <c r="D19" s="268"/>
      <c r="E19" s="268"/>
    </row>
    <row r="20" spans="1:5" ht="13.8">
      <c r="A20" s="316"/>
      <c r="B20" s="320"/>
      <c r="C20" s="268"/>
      <c r="D20" s="268"/>
      <c r="E20" s="268"/>
    </row>
    <row r="21" spans="1:5" ht="13.8">
      <c r="A21" s="317"/>
      <c r="B21" s="251"/>
      <c r="C21" s="268"/>
      <c r="D21" s="268"/>
      <c r="E21" s="268"/>
    </row>
    <row r="22" spans="1:5" ht="13.8">
      <c r="A22" s="317"/>
      <c r="B22" s="251"/>
      <c r="C22" s="268"/>
      <c r="D22" s="268"/>
      <c r="E22" s="268"/>
    </row>
    <row r="23" spans="1:5" ht="13.8">
      <c r="A23" s="269"/>
      <c r="B23" s="268"/>
      <c r="C23" s="268"/>
      <c r="D23" s="268"/>
      <c r="E23" s="268"/>
    </row>
    <row r="24" spans="1:5" ht="12.75" customHeight="1">
      <c r="A24" s="269"/>
      <c r="B24" s="269"/>
      <c r="C24" s="269"/>
      <c r="D24" s="269"/>
      <c r="E24" s="269"/>
    </row>
    <row r="25" spans="1:5" s="243" customFormat="1" ht="112.5" customHeight="1">
      <c r="A25" s="270"/>
      <c r="B25" s="271"/>
      <c r="C25" s="271"/>
      <c r="D25" s="271"/>
      <c r="E25" s="271"/>
    </row>
    <row r="26" spans="1:5" s="243" customFormat="1" ht="39.75" customHeight="1">
      <c r="A26" s="270"/>
      <c r="B26" s="271"/>
      <c r="C26" s="271"/>
      <c r="D26" s="271"/>
      <c r="E26" s="271"/>
    </row>
    <row r="27" spans="1:5" s="243" customFormat="1" ht="13.5" customHeight="1">
      <c r="A27" s="270"/>
      <c r="B27" s="271"/>
      <c r="C27" s="271"/>
      <c r="D27" s="271"/>
      <c r="E27" s="271"/>
    </row>
    <row r="28" spans="1:5" ht="41.25" customHeight="1">
      <c r="A28" s="269"/>
      <c r="B28" s="268"/>
      <c r="C28" s="268"/>
      <c r="D28" s="268"/>
      <c r="E28" s="268"/>
    </row>
    <row r="29" spans="1:5" ht="27" customHeight="1">
      <c r="A29" s="269"/>
      <c r="B29" s="268"/>
      <c r="C29" s="268"/>
      <c r="D29" s="268"/>
      <c r="E29" s="268"/>
    </row>
    <row r="30" spans="1:5">
      <c r="A30" s="268"/>
      <c r="B30" s="268"/>
      <c r="C30" s="268"/>
      <c r="D30" s="268"/>
      <c r="E30" s="268"/>
    </row>
  </sheetData>
  <pageMargins left="0.70866141732283472" right="0.59055118110236227" top="0.74803149606299213" bottom="0.39370078740157483" header="0.31496062992125984" footer="0.31496062992125984"/>
  <pageSetup paperSize="9" scale="80" orientation="landscape" r:id="rId1"/>
  <headerFooter>
    <oddHeader>&amp;CBezeq - The Israel Telecommunication Corp. Ltd.</oddHeader>
    <oddFooter xml:space="preserve">&amp;R&amp;P of &amp;N
  Bezeq Group Guidance
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61"/>
  <sheetViews>
    <sheetView showGridLines="0" tabSelected="1" topLeftCell="A41" zoomScale="120" zoomScaleNormal="120" workbookViewId="0">
      <selection activeCell="G14" sqref="G14"/>
    </sheetView>
  </sheetViews>
  <sheetFormatPr defaultRowHeight="13.2"/>
  <cols>
    <col min="1" max="1" width="3.109375" customWidth="1"/>
    <col min="2" max="2" width="27.6640625" customWidth="1"/>
    <col min="3" max="3" width="14.5546875" customWidth="1"/>
    <col min="4" max="4" width="12.5546875" customWidth="1"/>
    <col min="5" max="5" width="14.109375" customWidth="1"/>
    <col min="6" max="6" width="25.109375" customWidth="1"/>
    <col min="7" max="7" width="10.5546875" bestFit="1" customWidth="1"/>
  </cols>
  <sheetData>
    <row r="1" spans="1:7">
      <c r="B1" s="91"/>
      <c r="C1" s="91"/>
      <c r="D1" s="91"/>
      <c r="E1" s="91"/>
      <c r="F1" s="91"/>
    </row>
    <row r="2" spans="1:7">
      <c r="B2" s="91"/>
      <c r="C2" s="45"/>
      <c r="D2" s="45"/>
      <c r="E2" s="45"/>
      <c r="F2" s="45"/>
    </row>
    <row r="3" spans="1:7">
      <c r="B3" s="50"/>
      <c r="C3" s="45"/>
      <c r="D3" s="45"/>
      <c r="E3" s="45"/>
      <c r="F3" s="45"/>
    </row>
    <row r="4" spans="1:7" ht="6.75" customHeight="1">
      <c r="B4" s="42"/>
      <c r="C4" s="43"/>
      <c r="D4" s="43"/>
      <c r="E4" s="43"/>
      <c r="F4" s="43"/>
    </row>
    <row r="5" spans="1:7" ht="21">
      <c r="B5" s="33" t="s">
        <v>232</v>
      </c>
      <c r="C5" s="26"/>
      <c r="D5" s="26"/>
      <c r="E5" s="26"/>
      <c r="F5" s="26"/>
    </row>
    <row r="6" spans="1:7" ht="12" customHeight="1">
      <c r="B6" s="206"/>
      <c r="C6" s="206"/>
      <c r="D6" s="206"/>
      <c r="E6" s="54"/>
      <c r="F6" s="54"/>
    </row>
    <row r="7" spans="1:7" ht="8.25" customHeight="1">
      <c r="B7" s="295"/>
      <c r="C7" s="283"/>
      <c r="D7" s="283"/>
      <c r="E7" s="283"/>
      <c r="F7" s="283"/>
    </row>
    <row r="9" spans="1:7">
      <c r="B9" s="207" t="s">
        <v>219</v>
      </c>
      <c r="C9" s="207" t="s">
        <v>223</v>
      </c>
      <c r="D9" s="207" t="s">
        <v>220</v>
      </c>
    </row>
    <row r="10" spans="1:7">
      <c r="B10" s="205" t="s">
        <v>221</v>
      </c>
      <c r="C10" s="205" t="s">
        <v>248</v>
      </c>
      <c r="D10" s="220" t="s">
        <v>247</v>
      </c>
    </row>
    <row r="12" spans="1:7">
      <c r="B12" s="205" t="s">
        <v>222</v>
      </c>
      <c r="C12" s="220" t="s">
        <v>246</v>
      </c>
      <c r="D12" s="220" t="s">
        <v>247</v>
      </c>
      <c r="E12" s="205"/>
    </row>
    <row r="14" spans="1:7">
      <c r="B14" s="32"/>
      <c r="C14" s="32"/>
      <c r="D14" s="32"/>
      <c r="E14" s="32"/>
      <c r="F14" s="32"/>
      <c r="G14" s="32"/>
    </row>
    <row r="15" spans="1:7">
      <c r="A15" s="32"/>
      <c r="B15" s="421" t="s">
        <v>444</v>
      </c>
      <c r="C15" s="32"/>
      <c r="D15" s="32"/>
      <c r="E15" s="32"/>
      <c r="F15" s="32"/>
      <c r="G15" s="32"/>
    </row>
    <row r="16" spans="1:7">
      <c r="B16" s="32" t="s">
        <v>249</v>
      </c>
      <c r="C16" s="32"/>
      <c r="D16" s="32"/>
      <c r="E16" s="32"/>
      <c r="F16" s="32"/>
    </row>
    <row r="17" spans="2:7">
      <c r="B17" s="32"/>
      <c r="C17" s="32"/>
      <c r="D17" s="32"/>
      <c r="E17" s="32"/>
      <c r="F17" s="32"/>
    </row>
    <row r="18" spans="2:7">
      <c r="B18" s="421" t="s">
        <v>237</v>
      </c>
      <c r="C18" s="32"/>
      <c r="D18" s="32"/>
      <c r="E18" s="32"/>
      <c r="F18" s="32"/>
    </row>
    <row r="19" spans="2:7" ht="18" customHeight="1">
      <c r="B19" s="422"/>
      <c r="C19" s="423" t="s">
        <v>229</v>
      </c>
      <c r="D19" s="424" t="s">
        <v>230</v>
      </c>
      <c r="E19" s="423" t="s">
        <v>276</v>
      </c>
      <c r="F19" s="423" t="s">
        <v>277</v>
      </c>
    </row>
    <row r="20" spans="2:7">
      <c r="B20" s="422"/>
      <c r="C20" s="32"/>
      <c r="D20" s="32"/>
      <c r="E20" s="423"/>
      <c r="F20" s="425"/>
    </row>
    <row r="21" spans="2:7" ht="15" customHeight="1">
      <c r="B21" s="426" t="s">
        <v>224</v>
      </c>
      <c r="C21" s="427">
        <v>285695</v>
      </c>
      <c r="D21" s="427">
        <v>532490</v>
      </c>
      <c r="E21" s="427">
        <v>133596</v>
      </c>
      <c r="F21" s="427">
        <f>SUM(C21:E21)</f>
        <v>951781</v>
      </c>
    </row>
    <row r="22" spans="2:7" ht="15" customHeight="1">
      <c r="B22" s="426" t="s">
        <v>225</v>
      </c>
      <c r="C22" s="427">
        <v>285695</v>
      </c>
      <c r="D22" s="427">
        <v>532490</v>
      </c>
      <c r="E22" s="427">
        <v>107875</v>
      </c>
      <c r="F22" s="427">
        <f>SUM(C22:E22)</f>
        <v>926060</v>
      </c>
    </row>
    <row r="23" spans="2:7" ht="15" customHeight="1">
      <c r="B23" s="426" t="s">
        <v>226</v>
      </c>
      <c r="C23" s="427">
        <v>285695</v>
      </c>
      <c r="D23" s="427">
        <v>532490</v>
      </c>
      <c r="E23" s="427">
        <v>82154</v>
      </c>
      <c r="F23" s="427">
        <f>SUM(C23:E23)</f>
        <v>900339</v>
      </c>
    </row>
    <row r="24" spans="2:7" ht="15" customHeight="1">
      <c r="B24" s="426" t="s">
        <v>227</v>
      </c>
      <c r="C24" s="427">
        <v>269631</v>
      </c>
      <c r="D24" s="427">
        <v>166953</v>
      </c>
      <c r="E24" s="427">
        <v>51469</v>
      </c>
      <c r="F24" s="427">
        <f>SUM(C24:E24)</f>
        <v>488053</v>
      </c>
    </row>
    <row r="25" spans="2:7" ht="15" customHeight="1">
      <c r="B25" s="426" t="s">
        <v>228</v>
      </c>
      <c r="C25" s="427">
        <v>1289080</v>
      </c>
      <c r="D25" s="427">
        <v>867813</v>
      </c>
      <c r="E25" s="427">
        <v>126408</v>
      </c>
      <c r="F25" s="427">
        <f>SUM(C25:E25)</f>
        <v>2283301</v>
      </c>
    </row>
    <row r="26" spans="2:7">
      <c r="B26" s="428" t="s">
        <v>231</v>
      </c>
      <c r="C26" s="429">
        <f>SUM(C21:C25)</f>
        <v>2415796</v>
      </c>
      <c r="D26" s="429">
        <f>SUM(D21:D25)</f>
        <v>2632236</v>
      </c>
      <c r="E26" s="429">
        <f>SUM(E21:E25)</f>
        <v>501502</v>
      </c>
      <c r="F26" s="429">
        <f>SUM(F21:F25)</f>
        <v>5549534</v>
      </c>
      <c r="G26" s="222"/>
    </row>
    <row r="27" spans="2:7">
      <c r="B27" s="32"/>
      <c r="C27" s="32"/>
      <c r="D27" s="32"/>
      <c r="E27" s="32"/>
      <c r="F27" s="32"/>
    </row>
    <row r="28" spans="2:7">
      <c r="B28" s="32"/>
      <c r="C28" s="32"/>
      <c r="D28" s="32"/>
      <c r="E28" s="32"/>
      <c r="F28" s="32"/>
    </row>
    <row r="29" spans="2:7">
      <c r="B29" s="421" t="s">
        <v>238</v>
      </c>
      <c r="C29" s="32"/>
      <c r="D29" s="32"/>
      <c r="E29" s="32"/>
      <c r="F29" s="32"/>
    </row>
    <row r="30" spans="2:7" ht="18" customHeight="1">
      <c r="B30" s="422"/>
      <c r="C30" s="423" t="s">
        <v>229</v>
      </c>
      <c r="D30" s="424" t="s">
        <v>230</v>
      </c>
      <c r="E30" s="423" t="s">
        <v>276</v>
      </c>
      <c r="F30" s="423" t="s">
        <v>277</v>
      </c>
    </row>
    <row r="31" spans="2:7">
      <c r="B31" s="422"/>
      <c r="C31" s="423"/>
      <c r="D31" s="424"/>
      <c r="E31" s="423"/>
      <c r="F31" s="425"/>
    </row>
    <row r="32" spans="2:7" ht="15" customHeight="1">
      <c r="B32" s="426" t="s">
        <v>224</v>
      </c>
      <c r="C32" s="427">
        <v>0</v>
      </c>
      <c r="D32" s="427">
        <v>76667</v>
      </c>
      <c r="E32" s="427">
        <v>27771</v>
      </c>
      <c r="F32" s="427">
        <f>SUM(C32:E32)</f>
        <v>104438</v>
      </c>
    </row>
    <row r="33" spans="2:6" ht="15" customHeight="1">
      <c r="B33" s="426" t="s">
        <v>225</v>
      </c>
      <c r="C33" s="427">
        <v>0</v>
      </c>
      <c r="D33" s="427">
        <v>45000</v>
      </c>
      <c r="E33" s="427">
        <v>25267</v>
      </c>
      <c r="F33" s="427">
        <f>SUM(C33:E33)</f>
        <v>70267</v>
      </c>
    </row>
    <row r="34" spans="2:6" ht="15" customHeight="1">
      <c r="B34" s="426" t="s">
        <v>226</v>
      </c>
      <c r="C34" s="427">
        <v>0</v>
      </c>
      <c r="D34" s="427">
        <v>130000</v>
      </c>
      <c r="E34" s="427">
        <v>23186</v>
      </c>
      <c r="F34" s="427">
        <f>SUM(C34:E34)</f>
        <v>153186</v>
      </c>
    </row>
    <row r="35" spans="2:6" ht="15" customHeight="1">
      <c r="B35" s="426" t="s">
        <v>227</v>
      </c>
      <c r="C35" s="427">
        <v>0</v>
      </c>
      <c r="D35" s="427">
        <v>170000</v>
      </c>
      <c r="E35" s="427">
        <v>18429</v>
      </c>
      <c r="F35" s="427">
        <f>SUM(C35:E35)</f>
        <v>188429</v>
      </c>
    </row>
    <row r="36" spans="2:6" ht="15" customHeight="1">
      <c r="B36" s="426" t="s">
        <v>228</v>
      </c>
      <c r="C36" s="427"/>
      <c r="D36" s="427">
        <v>395000</v>
      </c>
      <c r="E36" s="427">
        <v>24858</v>
      </c>
      <c r="F36" s="427">
        <f>SUM(C36:E36)</f>
        <v>419858</v>
      </c>
    </row>
    <row r="37" spans="2:6">
      <c r="B37" s="428" t="s">
        <v>231</v>
      </c>
      <c r="C37" s="429">
        <f>SUM(C32:C36)</f>
        <v>0</v>
      </c>
      <c r="D37" s="429">
        <f>SUM(D32:D36)</f>
        <v>816667</v>
      </c>
      <c r="E37" s="429">
        <f>SUM(E32:E36)</f>
        <v>119511</v>
      </c>
      <c r="F37" s="429">
        <f>SUM(F32:F36)</f>
        <v>936178</v>
      </c>
    </row>
    <row r="38" spans="2:6">
      <c r="B38" s="421"/>
      <c r="C38" s="32"/>
      <c r="D38" s="32"/>
      <c r="E38" s="32"/>
      <c r="F38" s="32"/>
    </row>
    <row r="39" spans="2:6">
      <c r="B39" s="421"/>
      <c r="C39" s="32"/>
      <c r="D39" s="32"/>
      <c r="E39" s="32"/>
      <c r="F39" s="32"/>
    </row>
    <row r="40" spans="2:6">
      <c r="B40" s="421" t="s">
        <v>239</v>
      </c>
      <c r="C40" s="32"/>
      <c r="D40" s="32"/>
      <c r="E40" s="32"/>
      <c r="F40" s="32"/>
    </row>
    <row r="41" spans="2:6">
      <c r="B41" s="422"/>
      <c r="C41" s="423" t="s">
        <v>229</v>
      </c>
      <c r="D41" s="424" t="s">
        <v>230</v>
      </c>
      <c r="E41" s="423" t="s">
        <v>276</v>
      </c>
      <c r="F41" s="423" t="s">
        <v>277</v>
      </c>
    </row>
    <row r="42" spans="2:6">
      <c r="B42" s="422"/>
      <c r="C42" s="423"/>
      <c r="D42" s="424"/>
      <c r="E42" s="423"/>
      <c r="F42" s="425"/>
    </row>
    <row r="43" spans="2:6">
      <c r="B43" s="426" t="s">
        <v>224</v>
      </c>
      <c r="C43" s="427">
        <v>0</v>
      </c>
      <c r="D43" s="427">
        <v>6000</v>
      </c>
      <c r="E43" s="427">
        <v>59054</v>
      </c>
      <c r="F43" s="427">
        <f>SUM(C43:E43)</f>
        <v>65054</v>
      </c>
    </row>
    <row r="44" spans="2:6">
      <c r="B44" s="426" t="s">
        <v>225</v>
      </c>
      <c r="C44" s="427">
        <v>0</v>
      </c>
      <c r="D44" s="427">
        <v>186000</v>
      </c>
      <c r="E44" s="427">
        <v>57153</v>
      </c>
      <c r="F44" s="427">
        <f>SUM(C44:E44)</f>
        <v>243153</v>
      </c>
    </row>
    <row r="45" spans="2:6">
      <c r="B45" s="426" t="s">
        <v>226</v>
      </c>
      <c r="C45" s="427">
        <v>0</v>
      </c>
      <c r="D45" s="427">
        <v>146000</v>
      </c>
      <c r="E45" s="427">
        <v>51110</v>
      </c>
      <c r="F45" s="427">
        <f>SUM(C45:E45)</f>
        <v>197110</v>
      </c>
    </row>
    <row r="46" spans="2:6">
      <c r="B46" s="426" t="s">
        <v>227</v>
      </c>
      <c r="C46" s="427">
        <v>0</v>
      </c>
      <c r="D46" s="427">
        <v>243500</v>
      </c>
      <c r="E46" s="427">
        <v>46883</v>
      </c>
      <c r="F46" s="427">
        <f>SUM(C46:E46)</f>
        <v>290383</v>
      </c>
    </row>
    <row r="47" spans="2:6">
      <c r="B47" s="426" t="s">
        <v>228</v>
      </c>
      <c r="C47" s="427">
        <v>0</v>
      </c>
      <c r="D47" s="427">
        <v>823500</v>
      </c>
      <c r="E47" s="427">
        <v>108177</v>
      </c>
      <c r="F47" s="427">
        <f>SUM(C47:E47)</f>
        <v>931677</v>
      </c>
    </row>
    <row r="48" spans="2:6">
      <c r="B48" s="428" t="s">
        <v>231</v>
      </c>
      <c r="C48" s="429">
        <f>SUM(C43:C47)</f>
        <v>0</v>
      </c>
      <c r="D48" s="429">
        <f>SUM(D43:D47)</f>
        <v>1405000</v>
      </c>
      <c r="E48" s="429">
        <f>SUM(E43:E47)</f>
        <v>322377</v>
      </c>
      <c r="F48" s="429">
        <f>SUM(F43:F47)</f>
        <v>1727377</v>
      </c>
    </row>
    <row r="49" spans="2:6" ht="12.75" customHeight="1">
      <c r="B49" s="32"/>
      <c r="C49" s="32"/>
      <c r="D49" s="32"/>
      <c r="E49" s="32"/>
      <c r="F49" s="32"/>
    </row>
    <row r="50" spans="2:6" ht="12.75" customHeight="1">
      <c r="B50" s="421" t="s">
        <v>234</v>
      </c>
      <c r="C50" s="32"/>
      <c r="D50" s="32"/>
      <c r="E50" s="32"/>
      <c r="F50" s="32"/>
    </row>
    <row r="51" spans="2:6" ht="12.75" customHeight="1">
      <c r="B51" s="422"/>
      <c r="C51" s="423" t="s">
        <v>229</v>
      </c>
      <c r="D51" s="424" t="s">
        <v>230</v>
      </c>
      <c r="E51" s="423" t="s">
        <v>276</v>
      </c>
      <c r="F51" s="423" t="s">
        <v>277</v>
      </c>
    </row>
    <row r="52" spans="2:6" ht="12.75" customHeight="1">
      <c r="B52" s="422"/>
      <c r="C52" s="423"/>
      <c r="D52" s="424"/>
      <c r="E52" s="423"/>
      <c r="F52" s="425"/>
    </row>
    <row r="53" spans="2:6" ht="12.75" customHeight="1">
      <c r="B53" s="426" t="s">
        <v>224</v>
      </c>
      <c r="C53" s="427">
        <f>C43+C32+C21</f>
        <v>285695</v>
      </c>
      <c r="D53" s="427">
        <f>D43+D32+D21</f>
        <v>615157</v>
      </c>
      <c r="E53" s="427">
        <f>E43+E32+E21</f>
        <v>220421</v>
      </c>
      <c r="F53" s="427">
        <f>F43+F32+F21</f>
        <v>1121273</v>
      </c>
    </row>
    <row r="54" spans="2:6" ht="12.75" customHeight="1">
      <c r="B54" s="426" t="s">
        <v>225</v>
      </c>
      <c r="C54" s="427">
        <f t="shared" ref="C54:F57" si="0">C44+C33+C22</f>
        <v>285695</v>
      </c>
      <c r="D54" s="427">
        <f t="shared" si="0"/>
        <v>763490</v>
      </c>
      <c r="E54" s="427">
        <f t="shared" si="0"/>
        <v>190295</v>
      </c>
      <c r="F54" s="427">
        <f t="shared" si="0"/>
        <v>1239480</v>
      </c>
    </row>
    <row r="55" spans="2:6" ht="12.75" customHeight="1">
      <c r="B55" s="426" t="s">
        <v>226</v>
      </c>
      <c r="C55" s="427">
        <f t="shared" si="0"/>
        <v>285695</v>
      </c>
      <c r="D55" s="427">
        <f t="shared" si="0"/>
        <v>808490</v>
      </c>
      <c r="E55" s="427">
        <f t="shared" si="0"/>
        <v>156450</v>
      </c>
      <c r="F55" s="427">
        <f t="shared" si="0"/>
        <v>1250635</v>
      </c>
    </row>
    <row r="56" spans="2:6" ht="12.75" customHeight="1">
      <c r="B56" s="426" t="s">
        <v>227</v>
      </c>
      <c r="C56" s="427">
        <f t="shared" si="0"/>
        <v>269631</v>
      </c>
      <c r="D56" s="427">
        <f t="shared" si="0"/>
        <v>580453</v>
      </c>
      <c r="E56" s="427">
        <f t="shared" si="0"/>
        <v>116781</v>
      </c>
      <c r="F56" s="427">
        <f t="shared" si="0"/>
        <v>966865</v>
      </c>
    </row>
    <row r="57" spans="2:6" ht="12.75" customHeight="1">
      <c r="B57" s="426" t="s">
        <v>228</v>
      </c>
      <c r="C57" s="427">
        <f t="shared" si="0"/>
        <v>1289080</v>
      </c>
      <c r="D57" s="427">
        <f t="shared" si="0"/>
        <v>2086313</v>
      </c>
      <c r="E57" s="427">
        <f t="shared" si="0"/>
        <v>259443</v>
      </c>
      <c r="F57" s="427">
        <f t="shared" si="0"/>
        <v>3634836</v>
      </c>
    </row>
    <row r="58" spans="2:6" ht="12.75" customHeight="1">
      <c r="B58" s="428" t="s">
        <v>231</v>
      </c>
      <c r="C58" s="429">
        <f>SUM(C53:C57)</f>
        <v>2415796</v>
      </c>
      <c r="D58" s="429">
        <f>SUM(D53:D57)</f>
        <v>4853903</v>
      </c>
      <c r="E58" s="429">
        <f>SUM(E53:E57)</f>
        <v>943390</v>
      </c>
      <c r="F58" s="429">
        <f>SUM(F53:F57)</f>
        <v>8213089</v>
      </c>
    </row>
    <row r="59" spans="2:6" ht="3" customHeight="1">
      <c r="B59" s="42"/>
      <c r="C59" s="43"/>
      <c r="D59" s="43"/>
      <c r="E59" s="43"/>
      <c r="F59" s="43"/>
    </row>
    <row r="61" spans="2:6">
      <c r="D61" s="222"/>
    </row>
  </sheetData>
  <pageMargins left="0.39370078740157483" right="0.39370078740157483" top="0.39370078740157483" bottom="0.59055118110236227" header="0.11811023622047245" footer="0.31496062992125984"/>
  <pageSetup paperSize="9" orientation="landscape" r:id="rId1"/>
  <headerFooter>
    <oddHeader>&amp;CBezeq - The Israel Telecommunication Corp. Ltd</oddHeader>
    <oddFooter>&amp;R&amp;P of &amp;N
Debt Ratings and Repayments</oddFooter>
  </headerFooter>
  <rowBreaks count="1" manualBreakCount="1">
    <brk id="37" min="1" max="5" man="1"/>
  </rowBreaks>
  <colBreaks count="1" manualBreakCount="1">
    <brk id="1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24"/>
  <sheetViews>
    <sheetView showGridLines="0" tabSelected="1" zoomScale="140" zoomScaleNormal="140" workbookViewId="0">
      <selection activeCell="G14" sqref="G14"/>
    </sheetView>
  </sheetViews>
  <sheetFormatPr defaultColWidth="9.109375" defaultRowHeight="13.2"/>
  <cols>
    <col min="1" max="1" width="1.33203125" style="205" customWidth="1"/>
    <col min="2" max="2" width="39.44140625" style="205" customWidth="1"/>
    <col min="3" max="3" width="12.88671875" style="205" customWidth="1"/>
    <col min="4" max="5" width="10.109375" style="205" customWidth="1"/>
    <col min="6" max="6" width="13.109375" style="205" customWidth="1"/>
    <col min="7" max="7" width="12" style="205" customWidth="1"/>
    <col min="8" max="8" width="21.88671875" style="205" customWidth="1"/>
    <col min="9" max="16384" width="9.109375" style="205"/>
  </cols>
  <sheetData>
    <row r="1" spans="2:8">
      <c r="B1" s="208"/>
      <c r="C1" s="208"/>
      <c r="D1" s="209"/>
      <c r="E1" s="209"/>
      <c r="F1" s="209"/>
      <c r="G1" s="209"/>
    </row>
    <row r="2" spans="2:8">
      <c r="B2" s="208"/>
      <c r="C2" s="208"/>
      <c r="D2" s="208"/>
      <c r="E2" s="208"/>
      <c r="F2" s="208"/>
      <c r="G2" s="208"/>
    </row>
    <row r="3" spans="2:8">
      <c r="B3" s="45"/>
      <c r="C3" s="221" t="s">
        <v>260</v>
      </c>
      <c r="D3" s="221" t="s">
        <v>262</v>
      </c>
      <c r="E3" s="221" t="s">
        <v>274</v>
      </c>
      <c r="F3" s="45" t="s">
        <v>266</v>
      </c>
      <c r="G3" s="45" t="s">
        <v>263</v>
      </c>
      <c r="H3" s="229" t="s">
        <v>268</v>
      </c>
    </row>
    <row r="4" spans="2:8">
      <c r="B4" s="46"/>
      <c r="C4" s="230" t="s">
        <v>261</v>
      </c>
      <c r="D4" s="228"/>
      <c r="E4" s="228"/>
      <c r="F4" s="45" t="s">
        <v>265</v>
      </c>
      <c r="G4" s="45" t="s">
        <v>264</v>
      </c>
      <c r="H4" s="229" t="s">
        <v>465</v>
      </c>
    </row>
    <row r="5" spans="2:8" ht="4.5" customHeight="1">
      <c r="B5" s="42"/>
      <c r="C5" s="42"/>
      <c r="D5" s="210"/>
      <c r="E5" s="210"/>
      <c r="F5" s="210"/>
      <c r="G5" s="210"/>
      <c r="H5" s="210"/>
    </row>
    <row r="6" spans="2:8">
      <c r="B6" s="211"/>
      <c r="C6" s="211"/>
      <c r="D6" s="211"/>
      <c r="E6" s="211"/>
      <c r="F6" s="211"/>
      <c r="G6" s="211"/>
      <c r="H6" s="211"/>
    </row>
    <row r="7" spans="2:8" ht="21">
      <c r="B7" s="33" t="s">
        <v>233</v>
      </c>
      <c r="C7" s="27"/>
      <c r="D7" s="212"/>
      <c r="E7" s="212"/>
      <c r="F7" s="212"/>
      <c r="G7" s="212"/>
      <c r="H7" s="212"/>
    </row>
    <row r="8" spans="2:8">
      <c r="B8" s="213"/>
      <c r="C8" s="213"/>
      <c r="D8" s="213"/>
      <c r="E8" s="213"/>
      <c r="F8" s="213"/>
      <c r="G8" s="213"/>
      <c r="H8" s="213"/>
    </row>
    <row r="9" spans="2:8">
      <c r="B9" s="295"/>
      <c r="C9" s="295"/>
      <c r="D9" s="283"/>
      <c r="E9" s="283"/>
      <c r="F9" s="283"/>
      <c r="G9" s="283"/>
      <c r="H9" s="283"/>
    </row>
    <row r="10" spans="2:8" ht="15" customHeight="1">
      <c r="B10" s="214"/>
      <c r="C10" s="216"/>
      <c r="D10" s="216"/>
      <c r="E10" s="216"/>
      <c r="F10" s="216"/>
      <c r="G10" s="216"/>
      <c r="H10" s="217"/>
    </row>
    <row r="11" spans="2:8" ht="15" customHeight="1">
      <c r="B11" s="396" t="s">
        <v>445</v>
      </c>
      <c r="C11" s="397"/>
      <c r="D11" s="397"/>
      <c r="E11" s="397"/>
      <c r="F11" s="397"/>
      <c r="G11" s="397"/>
      <c r="H11" s="398"/>
    </row>
    <row r="12" spans="2:8" ht="15" customHeight="1">
      <c r="B12" s="214"/>
      <c r="C12" s="397"/>
      <c r="D12" s="397"/>
      <c r="E12" s="397"/>
      <c r="F12" s="397"/>
      <c r="G12" s="397"/>
      <c r="H12" s="398"/>
    </row>
    <row r="13" spans="2:8" ht="15" customHeight="1">
      <c r="B13" s="214" t="s">
        <v>257</v>
      </c>
      <c r="C13" s="399">
        <v>705</v>
      </c>
      <c r="D13" s="400" t="s">
        <v>267</v>
      </c>
      <c r="E13" s="401" t="s">
        <v>230</v>
      </c>
      <c r="F13" s="401" t="s">
        <v>258</v>
      </c>
      <c r="G13" s="402">
        <v>3.4299999999999997E-2</v>
      </c>
      <c r="H13" s="403" t="s">
        <v>380</v>
      </c>
    </row>
    <row r="14" spans="2:8" ht="15" customHeight="1">
      <c r="B14" s="404"/>
      <c r="C14" s="405"/>
      <c r="D14" s="406"/>
      <c r="E14" s="406"/>
      <c r="F14" s="406"/>
      <c r="G14" s="407"/>
      <c r="H14" s="408"/>
    </row>
    <row r="15" spans="2:8" ht="51.75" customHeight="1">
      <c r="B15" s="404" t="s">
        <v>257</v>
      </c>
      <c r="C15" s="409">
        <v>700</v>
      </c>
      <c r="D15" s="408" t="s">
        <v>267</v>
      </c>
      <c r="E15" s="406" t="s">
        <v>230</v>
      </c>
      <c r="F15" s="410" t="s">
        <v>381</v>
      </c>
      <c r="G15" s="407">
        <v>5.21E-2</v>
      </c>
      <c r="H15" s="411" t="s">
        <v>466</v>
      </c>
    </row>
    <row r="16" spans="2:8" ht="15" customHeight="1">
      <c r="B16" s="214"/>
      <c r="C16" s="412"/>
      <c r="D16" s="401"/>
      <c r="E16" s="401"/>
      <c r="F16" s="397"/>
      <c r="G16" s="402"/>
      <c r="H16" s="398"/>
    </row>
    <row r="17" spans="1:8" ht="15" customHeight="1">
      <c r="B17" s="214" t="s">
        <v>259</v>
      </c>
      <c r="C17" s="413">
        <v>3449</v>
      </c>
      <c r="D17" s="400" t="s">
        <v>267</v>
      </c>
      <c r="E17" s="401" t="s">
        <v>230</v>
      </c>
      <c r="F17" s="401" t="s">
        <v>258</v>
      </c>
      <c r="G17" s="402">
        <v>3.0700000000000002E-2</v>
      </c>
      <c r="H17" s="403" t="s">
        <v>382</v>
      </c>
    </row>
    <row r="18" spans="1:8" ht="15" customHeight="1">
      <c r="A18" s="215"/>
      <c r="B18" s="404"/>
      <c r="C18" s="409"/>
      <c r="D18" s="414"/>
      <c r="E18" s="406"/>
      <c r="F18" s="409"/>
      <c r="G18" s="407"/>
      <c r="H18" s="408"/>
    </row>
    <row r="19" spans="1:8" ht="15" customHeight="1">
      <c r="B19" s="214"/>
      <c r="C19" s="412"/>
      <c r="D19" s="401"/>
      <c r="E19" s="401"/>
      <c r="F19" s="397"/>
      <c r="G19" s="402"/>
      <c r="H19" s="403"/>
    </row>
    <row r="20" spans="1:8" ht="15" customHeight="1">
      <c r="B20" s="214" t="s">
        <v>259</v>
      </c>
      <c r="C20" s="412">
        <v>2416</v>
      </c>
      <c r="D20" s="400" t="s">
        <v>267</v>
      </c>
      <c r="E20" s="401" t="s">
        <v>275</v>
      </c>
      <c r="F20" s="401" t="s">
        <v>258</v>
      </c>
      <c r="G20" s="402">
        <v>1.54E-2</v>
      </c>
      <c r="H20" s="403" t="s">
        <v>467</v>
      </c>
    </row>
    <row r="21" spans="1:8" ht="15" customHeight="1">
      <c r="B21" s="214"/>
      <c r="C21" s="415"/>
      <c r="D21" s="220"/>
      <c r="E21" s="400"/>
      <c r="F21" s="416"/>
      <c r="G21" s="417"/>
      <c r="H21" s="418"/>
    </row>
    <row r="22" spans="1:8" ht="4.5" customHeight="1">
      <c r="B22" s="42"/>
      <c r="C22" s="42"/>
      <c r="D22" s="210"/>
      <c r="E22" s="210"/>
      <c r="F22" s="210"/>
      <c r="G22" s="210"/>
      <c r="H22" s="210"/>
    </row>
    <row r="23" spans="1:8" ht="15" customHeight="1">
      <c r="B23" s="215"/>
      <c r="C23" s="216"/>
      <c r="D23" s="216"/>
      <c r="E23" s="216"/>
      <c r="F23" s="216"/>
      <c r="G23" s="216"/>
    </row>
    <row r="24" spans="1:8" ht="15" customHeight="1">
      <c r="B24" s="215"/>
      <c r="C24" s="216"/>
      <c r="D24" s="216"/>
      <c r="E24" s="216"/>
      <c r="F24" s="216"/>
      <c r="G24" s="216"/>
    </row>
  </sheetData>
  <pageMargins left="0.39370078740157483" right="0.39370078740157483" top="0.39370078740157483" bottom="0.39370078740157483" header="0.11811023622047245" footer="0.31496062992125984"/>
  <pageSetup paperSize="9" scale="88" orientation="landscape" r:id="rId1"/>
  <headerFooter>
    <oddHeader>&amp;CBezeq - The Israel Telecommunication Corp. Ltd</oddHeader>
    <oddFooter>&amp;R&amp;P of &amp;N
Debt Terms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BV48"/>
  <sheetViews>
    <sheetView showGridLines="0" tabSelected="1" view="pageBreakPreview" zoomScaleSheetLayoutView="100" workbookViewId="0">
      <selection activeCell="G14" sqref="G14"/>
    </sheetView>
  </sheetViews>
  <sheetFormatPr defaultColWidth="8.6640625" defaultRowHeight="13.2"/>
  <cols>
    <col min="1" max="1" width="25.44140625" style="90" customWidth="1"/>
    <col min="2" max="2" width="19.33203125" style="90" customWidth="1"/>
    <col min="3" max="3" width="23.33203125" style="90" customWidth="1"/>
    <col min="4" max="4" width="49.33203125" style="115" customWidth="1"/>
    <col min="5" max="5" width="29.44140625" style="90" customWidth="1"/>
    <col min="6" max="9" width="10.33203125" style="90" customWidth="1"/>
    <col min="10" max="10" width="10.44140625" style="90" customWidth="1"/>
    <col min="11" max="11" width="10.33203125" style="90" customWidth="1"/>
    <col min="12" max="12" width="17.6640625" style="93" customWidth="1"/>
    <col min="13" max="13" width="9.33203125" style="93" customWidth="1"/>
    <col min="14" max="74" width="8.6640625" style="93"/>
    <col min="75" max="16384" width="8.6640625" style="90"/>
  </cols>
  <sheetData>
    <row r="1" spans="1:74" s="91" customFormat="1" ht="15.6">
      <c r="B1" s="109"/>
      <c r="C1"/>
      <c r="D1" s="25"/>
      <c r="E1"/>
      <c r="F1"/>
      <c r="G1"/>
      <c r="H1"/>
      <c r="I1"/>
      <c r="J1"/>
      <c r="K1"/>
      <c r="L1" s="92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</row>
    <row r="2" spans="1:74" s="91" customFormat="1">
      <c r="D2" s="117"/>
      <c r="L2" s="92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</row>
    <row r="3" spans="1:74" s="91" customFormat="1" ht="22.8">
      <c r="B3" s="110"/>
      <c r="C3"/>
      <c r="D3" s="25"/>
      <c r="E3"/>
      <c r="F3"/>
      <c r="G3"/>
      <c r="H3"/>
      <c r="I3"/>
      <c r="J3"/>
      <c r="K3"/>
      <c r="L3" s="92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</row>
    <row r="4" spans="1:74" s="49" customFormat="1" ht="6" customHeight="1">
      <c r="A4" s="50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74" s="24" customFormat="1" ht="4.5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74" s="3" customFormat="1" ht="17.399999999999999">
      <c r="A6" s="144" t="s">
        <v>90</v>
      </c>
      <c r="B6" s="26"/>
      <c r="C6" s="26"/>
      <c r="D6" s="118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</row>
    <row r="7" spans="1:74" s="3" customFormat="1" ht="7.5" customHeight="1">
      <c r="A7" s="53"/>
      <c r="B7" s="54"/>
      <c r="C7" s="54"/>
      <c r="D7" s="119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</row>
    <row r="8" spans="1:74" s="3" customFormat="1">
      <c r="A8" s="143" t="s">
        <v>71</v>
      </c>
      <c r="B8" s="40"/>
      <c r="C8" s="40"/>
      <c r="D8" s="12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</row>
    <row r="9" spans="1:74" s="111" customFormat="1" ht="19.5" customHeight="1">
      <c r="A9" s="136" t="s">
        <v>91</v>
      </c>
      <c r="B9" s="136" t="s">
        <v>92</v>
      </c>
      <c r="C9" s="136" t="s">
        <v>73</v>
      </c>
      <c r="D9" s="137" t="s">
        <v>93</v>
      </c>
      <c r="E9" s="138"/>
      <c r="F9" s="112"/>
      <c r="G9" s="112"/>
      <c r="H9" s="112"/>
      <c r="I9" s="112"/>
      <c r="J9" s="112"/>
      <c r="K9" s="112"/>
      <c r="L9" s="112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113"/>
      <c r="BK9" s="113"/>
      <c r="BL9" s="113"/>
      <c r="BM9" s="113"/>
      <c r="BN9" s="113"/>
      <c r="BO9" s="113"/>
      <c r="BP9" s="113"/>
      <c r="BQ9" s="113"/>
      <c r="BR9" s="113"/>
      <c r="BS9" s="113"/>
      <c r="BT9" s="113"/>
      <c r="BU9" s="113"/>
      <c r="BV9" s="113"/>
    </row>
    <row r="10" spans="1:74" s="124" customFormat="1" ht="19.5" customHeight="1">
      <c r="A10" s="430" t="s">
        <v>474</v>
      </c>
      <c r="B10" s="431">
        <v>246</v>
      </c>
      <c r="C10" s="432">
        <v>0.09</v>
      </c>
      <c r="D10" s="433" t="s">
        <v>475</v>
      </c>
      <c r="E10" s="139"/>
      <c r="F10" s="122"/>
      <c r="G10" s="122"/>
      <c r="H10" s="122"/>
      <c r="I10" s="122"/>
      <c r="J10" s="122"/>
      <c r="K10" s="122"/>
      <c r="L10" s="122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</row>
    <row r="11" spans="1:74" s="124" customFormat="1" ht="19.5" customHeight="1">
      <c r="A11" s="339" t="s">
        <v>408</v>
      </c>
      <c r="B11" s="340">
        <v>294</v>
      </c>
      <c r="C11" s="341">
        <v>0.11</v>
      </c>
      <c r="D11" s="180" t="s">
        <v>94</v>
      </c>
      <c r="E11" s="139"/>
      <c r="F11" s="122"/>
      <c r="G11" s="122"/>
      <c r="H11" s="122"/>
      <c r="I11" s="122"/>
      <c r="J11" s="122"/>
      <c r="K11" s="122"/>
      <c r="L11" s="122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</row>
    <row r="12" spans="1:74" s="124" customFormat="1" ht="19.5" customHeight="1">
      <c r="A12" s="178" t="s">
        <v>390</v>
      </c>
      <c r="B12" s="321">
        <v>240</v>
      </c>
      <c r="C12" s="178">
        <v>0.09</v>
      </c>
      <c r="D12" s="180" t="s">
        <v>94</v>
      </c>
      <c r="E12" s="139"/>
      <c r="F12" s="122"/>
      <c r="G12" s="122"/>
      <c r="H12" s="122"/>
      <c r="I12" s="122"/>
      <c r="J12" s="122"/>
      <c r="K12" s="122"/>
      <c r="L12" s="122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</row>
    <row r="13" spans="1:74" s="124" customFormat="1" ht="19.5" customHeight="1">
      <c r="A13" s="178" t="s">
        <v>194</v>
      </c>
      <c r="B13" s="321">
        <v>318</v>
      </c>
      <c r="C13" s="178">
        <v>0.11</v>
      </c>
      <c r="D13" s="180" t="s">
        <v>94</v>
      </c>
      <c r="E13" s="139"/>
      <c r="F13" s="122"/>
      <c r="G13" s="122"/>
      <c r="H13" s="122"/>
      <c r="I13" s="122"/>
      <c r="J13" s="122"/>
      <c r="K13" s="122"/>
      <c r="L13" s="122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</row>
    <row r="14" spans="1:74" s="124" customFormat="1" ht="18" customHeight="1">
      <c r="A14" s="178" t="s">
        <v>185</v>
      </c>
      <c r="B14" s="179">
        <v>368</v>
      </c>
      <c r="C14" s="178">
        <v>0.13</v>
      </c>
      <c r="D14" s="180" t="s">
        <v>122</v>
      </c>
      <c r="E14" s="139"/>
      <c r="F14" s="122"/>
      <c r="G14" s="122"/>
      <c r="H14" s="122"/>
      <c r="I14" s="122"/>
      <c r="J14" s="122"/>
      <c r="K14" s="122"/>
      <c r="L14" s="122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</row>
    <row r="15" spans="1:74" s="124" customFormat="1" ht="18" customHeight="1">
      <c r="A15" s="178" t="s">
        <v>151</v>
      </c>
      <c r="B15" s="179">
        <v>708</v>
      </c>
      <c r="C15" s="178">
        <v>0.26</v>
      </c>
      <c r="D15" s="180" t="s">
        <v>122</v>
      </c>
      <c r="E15" s="139"/>
      <c r="F15" s="122"/>
      <c r="G15" s="122"/>
      <c r="H15" s="122"/>
      <c r="I15" s="122"/>
      <c r="J15" s="122"/>
      <c r="K15" s="122"/>
      <c r="L15" s="122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</row>
    <row r="16" spans="1:74" s="124" customFormat="1" ht="18" customHeight="1">
      <c r="A16" s="181" t="s">
        <v>147</v>
      </c>
      <c r="B16" s="179">
        <v>578</v>
      </c>
      <c r="C16" s="181">
        <v>0.21</v>
      </c>
      <c r="D16" s="180" t="s">
        <v>122</v>
      </c>
      <c r="E16" s="140"/>
      <c r="F16" s="171"/>
      <c r="G16" s="171"/>
      <c r="H16" s="171"/>
      <c r="I16" s="122"/>
      <c r="J16" s="122"/>
      <c r="K16" s="122"/>
      <c r="L16" s="122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</row>
    <row r="17" spans="1:74" s="124" customFormat="1" ht="18" customHeight="1">
      <c r="A17" s="178" t="s">
        <v>143</v>
      </c>
      <c r="B17" s="179">
        <v>665</v>
      </c>
      <c r="C17" s="182">
        <v>0.24046770000000001</v>
      </c>
      <c r="D17" s="180" t="s">
        <v>122</v>
      </c>
      <c r="E17" s="140"/>
      <c r="F17" s="122"/>
      <c r="G17" s="122"/>
      <c r="H17" s="122"/>
      <c r="I17" s="122"/>
      <c r="J17" s="122"/>
      <c r="K17" s="122"/>
      <c r="L17" s="122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</row>
    <row r="18" spans="1:74" s="124" customFormat="1" ht="18" customHeight="1">
      <c r="A18" s="183">
        <v>42520</v>
      </c>
      <c r="B18" s="179">
        <v>776</v>
      </c>
      <c r="C18" s="184">
        <v>0.28060590000000002</v>
      </c>
      <c r="D18" s="180" t="s">
        <v>94</v>
      </c>
      <c r="E18" s="139"/>
      <c r="F18" s="122"/>
      <c r="G18" s="122"/>
      <c r="H18" s="122"/>
      <c r="I18" s="122"/>
      <c r="J18" s="122"/>
      <c r="K18" s="122"/>
      <c r="L18" s="122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</row>
    <row r="19" spans="1:74" s="124" customFormat="1" ht="18" customHeight="1">
      <c r="A19" s="178" t="s">
        <v>114</v>
      </c>
      <c r="B19" s="179">
        <v>933</v>
      </c>
      <c r="C19" s="182">
        <v>0.33895799999999998</v>
      </c>
      <c r="D19" s="180" t="s">
        <v>94</v>
      </c>
      <c r="E19" s="139"/>
      <c r="F19" s="122"/>
      <c r="G19" s="122"/>
      <c r="H19" s="122"/>
      <c r="I19" s="122"/>
      <c r="J19" s="122"/>
      <c r="K19" s="122"/>
      <c r="L19" s="122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</row>
    <row r="20" spans="1:74" s="124" customFormat="1" ht="18" customHeight="1">
      <c r="A20" s="178" t="s">
        <v>111</v>
      </c>
      <c r="B20" s="179">
        <v>844</v>
      </c>
      <c r="C20" s="178">
        <v>0.31</v>
      </c>
      <c r="D20" s="180" t="s">
        <v>122</v>
      </c>
      <c r="E20" s="139"/>
      <c r="F20" s="122"/>
      <c r="G20" s="122"/>
      <c r="H20" s="122"/>
      <c r="I20" s="122"/>
      <c r="J20" s="122"/>
      <c r="K20" s="122"/>
      <c r="L20" s="122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3"/>
      <c r="BF20" s="123"/>
      <c r="BG20" s="123"/>
      <c r="BH20" s="123"/>
      <c r="BI20" s="123"/>
      <c r="BJ20" s="123"/>
      <c r="BK20" s="123"/>
      <c r="BL20" s="123"/>
      <c r="BM20" s="123"/>
      <c r="BN20" s="123"/>
      <c r="BO20" s="123"/>
      <c r="BP20" s="123"/>
      <c r="BQ20" s="123"/>
      <c r="BR20" s="123"/>
      <c r="BS20" s="123"/>
      <c r="BT20" s="123"/>
      <c r="BU20" s="123"/>
      <c r="BV20" s="123"/>
    </row>
    <row r="21" spans="1:74" s="124" customFormat="1" ht="18" customHeight="1">
      <c r="A21" s="178" t="s">
        <v>110</v>
      </c>
      <c r="B21" s="179">
        <v>1267</v>
      </c>
      <c r="C21" s="182">
        <v>0.4627</v>
      </c>
      <c r="D21" s="180" t="s">
        <v>122</v>
      </c>
      <c r="E21" s="139"/>
      <c r="F21" s="122"/>
      <c r="G21" s="122"/>
      <c r="H21" s="122"/>
      <c r="I21" s="122"/>
      <c r="J21" s="122"/>
      <c r="K21" s="122"/>
      <c r="L21" s="122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  <c r="BF21" s="123"/>
      <c r="BG21" s="123"/>
      <c r="BH21" s="123"/>
      <c r="BI21" s="123"/>
      <c r="BJ21" s="123"/>
      <c r="BK21" s="123"/>
      <c r="BL21" s="123"/>
      <c r="BM21" s="123"/>
      <c r="BN21" s="123"/>
      <c r="BO21" s="123"/>
      <c r="BP21" s="123"/>
      <c r="BQ21" s="123"/>
      <c r="BR21" s="123"/>
      <c r="BS21" s="123"/>
      <c r="BT21" s="123"/>
      <c r="BU21" s="123"/>
      <c r="BV21" s="123"/>
    </row>
    <row r="22" spans="1:74" s="124" customFormat="1" ht="18" customHeight="1">
      <c r="A22" s="178" t="s">
        <v>108</v>
      </c>
      <c r="B22" s="179">
        <v>802</v>
      </c>
      <c r="C22" s="182">
        <v>0.29365089999999999</v>
      </c>
      <c r="D22" s="180" t="s">
        <v>94</v>
      </c>
      <c r="E22" s="140"/>
      <c r="F22" s="122"/>
      <c r="G22" s="122"/>
      <c r="H22" s="122"/>
      <c r="I22" s="122"/>
      <c r="J22" s="122"/>
      <c r="K22" s="122"/>
      <c r="L22" s="122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3"/>
      <c r="BG22" s="123"/>
      <c r="BH22" s="123"/>
      <c r="BI22" s="123"/>
      <c r="BJ22" s="123"/>
      <c r="BK22" s="123"/>
      <c r="BL22" s="123"/>
      <c r="BM22" s="123"/>
      <c r="BN22" s="123"/>
      <c r="BO22" s="123"/>
      <c r="BP22" s="123"/>
      <c r="BQ22" s="123"/>
      <c r="BR22" s="123"/>
      <c r="BS22" s="123"/>
      <c r="BT22" s="123"/>
      <c r="BU22" s="123"/>
      <c r="BV22" s="123"/>
    </row>
    <row r="23" spans="1:74" ht="18" customHeight="1">
      <c r="A23" s="185" t="s">
        <v>89</v>
      </c>
      <c r="B23" s="179">
        <v>500</v>
      </c>
      <c r="C23" s="186">
        <v>0.35539340000000003</v>
      </c>
      <c r="D23" s="180" t="s">
        <v>96</v>
      </c>
      <c r="E23" s="141"/>
    </row>
    <row r="24" spans="1:74" ht="18" customHeight="1">
      <c r="A24" s="185" t="s">
        <v>89</v>
      </c>
      <c r="B24" s="179">
        <v>969</v>
      </c>
      <c r="C24" s="186">
        <v>0.1833815</v>
      </c>
      <c r="D24" s="180" t="s">
        <v>94</v>
      </c>
      <c r="E24" s="141"/>
    </row>
    <row r="25" spans="1:74" ht="18" customHeight="1">
      <c r="A25" s="185" t="s">
        <v>88</v>
      </c>
      <c r="B25" s="179">
        <v>500</v>
      </c>
      <c r="C25" s="186">
        <v>0.18347540000000001</v>
      </c>
      <c r="D25" s="180" t="s">
        <v>97</v>
      </c>
      <c r="E25" s="141"/>
    </row>
    <row r="26" spans="1:74" ht="18" customHeight="1">
      <c r="A26" s="185" t="s">
        <v>88</v>
      </c>
      <c r="B26" s="179">
        <v>861</v>
      </c>
      <c r="C26" s="186">
        <v>0.31594460000000002</v>
      </c>
      <c r="D26" s="180" t="s">
        <v>94</v>
      </c>
      <c r="E26" s="141"/>
    </row>
    <row r="27" spans="1:74" ht="18" customHeight="1">
      <c r="A27" s="185" t="s">
        <v>87</v>
      </c>
      <c r="B27" s="179">
        <v>500</v>
      </c>
      <c r="C27" s="186">
        <v>0.18353149999999999</v>
      </c>
      <c r="D27" s="180" t="s">
        <v>98</v>
      </c>
      <c r="E27" s="141"/>
    </row>
    <row r="28" spans="1:74" ht="18" customHeight="1">
      <c r="A28" s="185" t="s">
        <v>87</v>
      </c>
      <c r="B28" s="179">
        <v>997</v>
      </c>
      <c r="C28" s="186">
        <v>0.3659618</v>
      </c>
      <c r="D28" s="180" t="s">
        <v>94</v>
      </c>
      <c r="E28" s="141"/>
    </row>
    <row r="29" spans="1:74" ht="18" customHeight="1">
      <c r="A29" s="185" t="s">
        <v>86</v>
      </c>
      <c r="B29" s="179">
        <v>500</v>
      </c>
      <c r="C29" s="186">
        <v>0.18397520000000001</v>
      </c>
      <c r="D29" s="180" t="s">
        <v>99</v>
      </c>
      <c r="E29" s="141"/>
    </row>
    <row r="30" spans="1:74" ht="18" customHeight="1">
      <c r="A30" s="185" t="s">
        <v>86</v>
      </c>
      <c r="B30" s="179">
        <v>1074</v>
      </c>
      <c r="C30" s="186">
        <v>0.3951788</v>
      </c>
      <c r="D30" s="180" t="s">
        <v>94</v>
      </c>
      <c r="E30" s="141"/>
    </row>
    <row r="31" spans="1:74" ht="18" customHeight="1">
      <c r="A31" s="185" t="s">
        <v>85</v>
      </c>
      <c r="B31" s="179">
        <v>500</v>
      </c>
      <c r="C31" s="186">
        <v>0.18459929999999999</v>
      </c>
      <c r="D31" s="180" t="s">
        <v>100</v>
      </c>
      <c r="E31" s="141"/>
    </row>
    <row r="32" spans="1:74" ht="18" customHeight="1">
      <c r="A32" s="185" t="s">
        <v>85</v>
      </c>
      <c r="B32" s="179">
        <v>992</v>
      </c>
      <c r="C32" s="186">
        <v>0.36624509999999999</v>
      </c>
      <c r="D32" s="180" t="s">
        <v>94</v>
      </c>
      <c r="E32" s="141"/>
    </row>
    <row r="33" spans="1:12" ht="18" customHeight="1">
      <c r="A33" s="185" t="s">
        <v>84</v>
      </c>
      <c r="B33" s="179">
        <v>500</v>
      </c>
      <c r="C33" s="186">
        <v>0.18511250000000001</v>
      </c>
      <c r="D33" s="180" t="s">
        <v>95</v>
      </c>
      <c r="E33" s="141"/>
    </row>
    <row r="34" spans="1:12" ht="18" customHeight="1">
      <c r="A34" s="185" t="s">
        <v>84</v>
      </c>
      <c r="B34" s="179">
        <v>1163</v>
      </c>
      <c r="C34" s="186">
        <v>0.4305716</v>
      </c>
      <c r="D34" s="180" t="s">
        <v>94</v>
      </c>
      <c r="E34" s="141"/>
    </row>
    <row r="35" spans="1:12" ht="18" customHeight="1">
      <c r="A35" s="185" t="s">
        <v>83</v>
      </c>
      <c r="B35" s="179">
        <v>1280</v>
      </c>
      <c r="C35" s="186">
        <v>0.47804590000000002</v>
      </c>
      <c r="D35" s="180" t="s">
        <v>94</v>
      </c>
      <c r="E35" s="141"/>
    </row>
    <row r="36" spans="1:12" ht="18" customHeight="1">
      <c r="A36" s="185" t="s">
        <v>82</v>
      </c>
      <c r="B36" s="179">
        <v>2453</v>
      </c>
      <c r="C36" s="186">
        <v>0.91706790000000005</v>
      </c>
      <c r="D36" s="180" t="s">
        <v>94</v>
      </c>
      <c r="E36" s="141"/>
    </row>
    <row r="37" spans="1:12" ht="18" customHeight="1">
      <c r="A37" s="185" t="s">
        <v>81</v>
      </c>
      <c r="B37" s="179">
        <v>1149</v>
      </c>
      <c r="C37" s="186">
        <v>0.43297429999999998</v>
      </c>
      <c r="D37" s="180" t="s">
        <v>94</v>
      </c>
      <c r="E37" s="141"/>
    </row>
    <row r="38" spans="1:12" ht="18" customHeight="1">
      <c r="A38" s="185" t="s">
        <v>80</v>
      </c>
      <c r="B38" s="179">
        <v>792</v>
      </c>
      <c r="C38" s="186">
        <v>0.30130249999999997</v>
      </c>
      <c r="D38" s="180" t="s">
        <v>94</v>
      </c>
      <c r="E38" s="141"/>
    </row>
    <row r="39" spans="1:12" ht="18" customHeight="1">
      <c r="A39" s="185" t="s">
        <v>79</v>
      </c>
      <c r="B39" s="179">
        <v>835</v>
      </c>
      <c r="C39" s="186">
        <v>0.32053179999999998</v>
      </c>
      <c r="D39" s="180" t="s">
        <v>94</v>
      </c>
      <c r="E39" s="141"/>
    </row>
    <row r="40" spans="1:12" ht="18" customHeight="1">
      <c r="A40" s="185" t="s">
        <v>78</v>
      </c>
      <c r="B40" s="179">
        <v>679</v>
      </c>
      <c r="C40" s="186">
        <v>0.26064799999999999</v>
      </c>
      <c r="D40" s="180" t="s">
        <v>94</v>
      </c>
      <c r="E40" s="141"/>
    </row>
    <row r="41" spans="1:12" ht="18" customHeight="1">
      <c r="A41" s="187" t="s">
        <v>77</v>
      </c>
      <c r="B41" s="188">
        <v>760</v>
      </c>
      <c r="C41" s="186">
        <v>0.29174149999999999</v>
      </c>
      <c r="D41" s="180" t="s">
        <v>94</v>
      </c>
      <c r="E41" s="142"/>
      <c r="F41" s="91"/>
      <c r="G41" s="91"/>
      <c r="H41" s="91"/>
      <c r="I41" s="91"/>
      <c r="J41" s="91"/>
      <c r="K41" s="91"/>
      <c r="L41" s="92"/>
    </row>
    <row r="42" spans="1:12" ht="18" customHeight="1">
      <c r="A42" s="187" t="s">
        <v>76</v>
      </c>
      <c r="B42" s="188">
        <v>1800</v>
      </c>
      <c r="C42" s="186">
        <v>0.69096679999999999</v>
      </c>
      <c r="D42" s="180" t="s">
        <v>101</v>
      </c>
      <c r="E42" s="142"/>
      <c r="F42" s="91"/>
      <c r="G42" s="91"/>
      <c r="H42" s="91"/>
      <c r="I42" s="91"/>
      <c r="J42" s="91"/>
      <c r="K42" s="91"/>
      <c r="L42" s="92"/>
    </row>
    <row r="43" spans="1:12" ht="18" customHeight="1">
      <c r="A43" s="187" t="s">
        <v>75</v>
      </c>
      <c r="B43" s="188">
        <v>300</v>
      </c>
      <c r="C43" s="186">
        <v>0.11516120000000001</v>
      </c>
      <c r="D43" s="180" t="s">
        <v>94</v>
      </c>
      <c r="E43" s="142"/>
      <c r="F43" s="91"/>
      <c r="G43" s="91"/>
      <c r="H43" s="91"/>
      <c r="I43" s="91"/>
      <c r="J43" s="91"/>
      <c r="K43" s="91"/>
      <c r="L43" s="92"/>
    </row>
    <row r="44" spans="1:12" ht="18" customHeight="1">
      <c r="A44" s="187" t="s">
        <v>74</v>
      </c>
      <c r="B44" s="188">
        <v>400</v>
      </c>
      <c r="C44" s="186">
        <v>0.1535482</v>
      </c>
      <c r="D44" s="180" t="s">
        <v>94</v>
      </c>
      <c r="E44" s="142"/>
      <c r="F44" s="91"/>
      <c r="G44" s="91"/>
      <c r="H44" s="91"/>
      <c r="I44" s="91"/>
      <c r="J44" s="91"/>
      <c r="K44" s="91"/>
      <c r="L44" s="92"/>
    </row>
    <row r="45" spans="1:12" ht="18" customHeight="1">
      <c r="A45" s="187" t="s">
        <v>72</v>
      </c>
      <c r="B45" s="188">
        <v>1200</v>
      </c>
      <c r="C45" s="186">
        <v>0.46064460000000002</v>
      </c>
      <c r="D45" s="180" t="s">
        <v>94</v>
      </c>
      <c r="E45" s="142"/>
      <c r="F45" s="91"/>
      <c r="G45" s="91"/>
      <c r="H45" s="91"/>
      <c r="I45" s="91"/>
      <c r="J45" s="91"/>
      <c r="K45" s="91"/>
      <c r="L45" s="92"/>
    </row>
    <row r="46" spans="1:12" ht="18" customHeight="1">
      <c r="A46" s="114"/>
      <c r="B46" s="116"/>
      <c r="C46" s="91"/>
      <c r="E46" s="91"/>
      <c r="F46" s="91"/>
      <c r="G46" s="91"/>
      <c r="H46" s="91"/>
      <c r="I46" s="91"/>
      <c r="J46" s="91"/>
      <c r="K46" s="91"/>
      <c r="L46" s="92"/>
    </row>
    <row r="47" spans="1:12" ht="18" customHeight="1">
      <c r="A47" s="114"/>
      <c r="B47" s="116"/>
      <c r="C47" s="91"/>
      <c r="E47" s="91"/>
      <c r="F47" s="91"/>
      <c r="G47" s="91"/>
      <c r="H47" s="91"/>
      <c r="I47" s="91"/>
      <c r="J47" s="91"/>
      <c r="K47" s="91"/>
      <c r="L47" s="92"/>
    </row>
    <row r="48" spans="1:12" ht="18" customHeight="1">
      <c r="A48" s="114"/>
      <c r="B48" s="116"/>
      <c r="C48" s="91"/>
      <c r="E48" s="91"/>
      <c r="F48" s="91"/>
      <c r="G48" s="91"/>
      <c r="H48" s="91"/>
      <c r="I48" s="91"/>
      <c r="J48" s="91"/>
      <c r="K48" s="91"/>
      <c r="L48" s="92"/>
    </row>
  </sheetData>
  <customSheetViews>
    <customSheetView guid="{7DC6D345-C4C0-4162-8636-D495A245EBF8}" showPageBreaks="1">
      <pane xSplit="1" ySplit="4" topLeftCell="B5" activePane="bottomRight" state="frozenSplit"/>
      <selection pane="bottomRight" activeCell="C9" sqref="C9"/>
      <pageMargins left="0.7" right="0.7" top="0.75" bottom="0.75" header="0.3" footer="0.3"/>
      <pageSetup paperSize="9" orientation="portrait"/>
    </customSheetView>
    <customSheetView guid="{67DDFA58-7FF7-4BDB-BFFF-31DB4021D095}" showPageBreaks="1" showGridLines="0">
      <selection activeCell="D15" sqref="D15"/>
      <pageMargins left="0.7" right="0.7" top="0.75" bottom="0.75" header="0.3" footer="0.3"/>
      <pageSetup paperSize="9" orientation="landscape"/>
    </customSheetView>
  </customSheetViews>
  <pageMargins left="0.39370078740157483" right="0.39370078740157483" top="0.23622047244094491" bottom="0" header="0.11811023622047245" footer="0.31496062992125984"/>
  <pageSetup paperSize="9" orientation="landscape" r:id="rId1"/>
  <headerFooter>
    <oddHeader>&amp;CBezeq - The Israel Telecommunication Corp. Ltd</oddHeader>
    <oddFooter>&amp;R&amp;P of &amp;N
Dividends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7030A0"/>
  </sheetPr>
  <dimension ref="A1:IU253"/>
  <sheetViews>
    <sheetView showGridLines="0" tabSelected="1" zoomScale="120" zoomScaleNormal="120" workbookViewId="0">
      <selection activeCell="G14" sqref="G14"/>
    </sheetView>
  </sheetViews>
  <sheetFormatPr defaultColWidth="8.6640625" defaultRowHeight="13.2"/>
  <cols>
    <col min="1" max="1" width="41.6640625" style="90" customWidth="1"/>
    <col min="2" max="2" width="2.33203125" style="90" customWidth="1"/>
    <col min="3" max="10" width="10.33203125" style="90" customWidth="1"/>
    <col min="11" max="11" width="10.44140625" style="90" customWidth="1"/>
    <col min="12" max="12" width="45.33203125" style="90" customWidth="1"/>
    <col min="13" max="13" width="9.33203125" style="93" customWidth="1"/>
    <col min="14" max="88" width="8.6640625" style="93"/>
    <col min="89" max="16384" width="8.6640625" style="90"/>
  </cols>
  <sheetData>
    <row r="1" spans="1:255" s="91" customFormat="1" ht="15.6">
      <c r="D1" s="272"/>
      <c r="H1" s="272" t="s">
        <v>4</v>
      </c>
      <c r="I1" s="272"/>
      <c r="J1" s="272"/>
      <c r="K1" s="272"/>
      <c r="L1" s="272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</row>
    <row r="2" spans="1:255" s="91" customFormat="1"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</row>
    <row r="3" spans="1:255" s="91" customFormat="1" ht="22.8">
      <c r="G3" s="273" t="s">
        <v>38</v>
      </c>
      <c r="H3" s="273"/>
      <c r="I3" s="273"/>
      <c r="J3" s="273"/>
      <c r="K3" s="273"/>
      <c r="L3" s="273"/>
      <c r="M3" s="273"/>
      <c r="N3" s="273"/>
      <c r="O3" s="27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</row>
    <row r="4" spans="1:255" s="91" customFormat="1" ht="9.75" customHeight="1"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</row>
    <row r="5" spans="1:255" s="97" customFormat="1" ht="6.75" customHeight="1">
      <c r="A5" s="94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  <c r="IQ5" s="96"/>
      <c r="IR5" s="96"/>
      <c r="IS5" s="96"/>
      <c r="IT5" s="96"/>
      <c r="IU5" s="96"/>
    </row>
    <row r="6" spans="1:255">
      <c r="A6" s="98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</row>
    <row r="7" spans="1:255" s="100" customFormat="1">
      <c r="A7" s="99" t="s">
        <v>31</v>
      </c>
    </row>
    <row r="8" spans="1:255">
      <c r="A8" s="91"/>
      <c r="B8" s="91"/>
      <c r="C8" s="101"/>
      <c r="D8" s="91"/>
      <c r="E8" s="91"/>
      <c r="F8" s="91"/>
      <c r="G8" s="91"/>
      <c r="H8" s="91"/>
      <c r="I8" s="91"/>
      <c r="J8" s="91"/>
      <c r="K8" s="91"/>
      <c r="L8" s="91"/>
    </row>
    <row r="9" spans="1:255">
      <c r="A9" s="102" t="s">
        <v>9</v>
      </c>
      <c r="B9" s="102" t="s">
        <v>29</v>
      </c>
      <c r="C9" s="102" t="s">
        <v>208</v>
      </c>
      <c r="D9" s="91"/>
      <c r="E9" s="91"/>
      <c r="F9" s="91"/>
      <c r="G9" s="91"/>
      <c r="H9" s="91"/>
      <c r="I9" s="91"/>
      <c r="J9" s="91"/>
      <c r="K9" s="91"/>
      <c r="L9" s="91"/>
    </row>
    <row r="10" spans="1:255" ht="13.5" customHeight="1">
      <c r="A10" s="275" t="s">
        <v>369</v>
      </c>
      <c r="B10" s="102" t="s">
        <v>29</v>
      </c>
      <c r="C10" s="102" t="s">
        <v>370</v>
      </c>
      <c r="D10" s="91"/>
      <c r="E10" s="91"/>
      <c r="F10" s="91"/>
      <c r="G10" s="91"/>
      <c r="H10" s="91"/>
      <c r="I10" s="91"/>
      <c r="J10" s="91"/>
      <c r="K10" s="91"/>
      <c r="L10" s="91"/>
    </row>
    <row r="11" spans="1:255">
      <c r="A11" s="102" t="s">
        <v>364</v>
      </c>
      <c r="B11" s="102" t="s">
        <v>29</v>
      </c>
      <c r="C11" s="102" t="s">
        <v>282</v>
      </c>
      <c r="D11" s="91"/>
      <c r="E11" s="91"/>
      <c r="F11" s="91"/>
      <c r="G11" s="91"/>
      <c r="H11" s="91"/>
      <c r="I11" s="91"/>
      <c r="J11" s="91"/>
      <c r="K11" s="91"/>
      <c r="L11" s="91"/>
    </row>
    <row r="12" spans="1:255">
      <c r="A12" s="102"/>
      <c r="B12" s="102"/>
      <c r="C12" s="102" t="s">
        <v>283</v>
      </c>
      <c r="D12" s="91"/>
      <c r="E12" s="91"/>
      <c r="F12" s="91"/>
      <c r="G12" s="91"/>
      <c r="H12" s="91"/>
      <c r="I12" s="91"/>
      <c r="J12" s="91"/>
      <c r="K12" s="91"/>
      <c r="L12" s="91"/>
    </row>
    <row r="13" spans="1:255">
      <c r="A13" s="102" t="s">
        <v>13</v>
      </c>
      <c r="B13" s="102" t="s">
        <v>29</v>
      </c>
      <c r="C13" s="102" t="s">
        <v>188</v>
      </c>
      <c r="D13" s="91"/>
      <c r="E13" s="91"/>
      <c r="F13" s="91"/>
      <c r="G13" s="91"/>
      <c r="H13" s="91"/>
      <c r="I13" s="91"/>
      <c r="J13" s="91"/>
      <c r="K13" s="91"/>
      <c r="L13" s="91"/>
    </row>
    <row r="14" spans="1:255">
      <c r="A14" s="102" t="s">
        <v>41</v>
      </c>
      <c r="B14" s="102" t="s">
        <v>29</v>
      </c>
      <c r="C14" s="102" t="s">
        <v>52</v>
      </c>
      <c r="D14" s="91"/>
      <c r="E14" s="91"/>
      <c r="F14" s="91"/>
      <c r="G14" s="91"/>
      <c r="H14" s="91"/>
      <c r="I14" s="91"/>
      <c r="J14" s="91"/>
      <c r="K14" s="91"/>
      <c r="L14" s="91"/>
    </row>
    <row r="15" spans="1:255">
      <c r="A15" s="102" t="s">
        <v>187</v>
      </c>
      <c r="B15" s="102" t="s">
        <v>29</v>
      </c>
      <c r="C15" s="102" t="s">
        <v>193</v>
      </c>
      <c r="D15" s="91"/>
      <c r="E15" s="91"/>
      <c r="F15" s="91"/>
      <c r="G15" s="91"/>
      <c r="H15" s="91"/>
      <c r="I15" s="91"/>
      <c r="J15" s="91"/>
      <c r="K15" s="91"/>
      <c r="L15" s="91"/>
    </row>
    <row r="16" spans="1:255">
      <c r="A16" s="102" t="s">
        <v>50</v>
      </c>
      <c r="B16" s="102" t="s">
        <v>29</v>
      </c>
      <c r="C16" s="102" t="s">
        <v>51</v>
      </c>
      <c r="D16" s="91"/>
      <c r="E16" s="91"/>
      <c r="F16" s="91"/>
      <c r="G16" s="91"/>
      <c r="H16" s="91"/>
      <c r="I16" s="91"/>
      <c r="J16" s="91"/>
      <c r="K16" s="91"/>
      <c r="L16" s="91"/>
    </row>
    <row r="17" spans="1:12">
      <c r="A17" s="102" t="s">
        <v>28</v>
      </c>
      <c r="B17" s="102" t="s">
        <v>29</v>
      </c>
      <c r="C17" s="102" t="s">
        <v>42</v>
      </c>
      <c r="D17" s="91"/>
      <c r="E17" s="91"/>
      <c r="F17" s="91"/>
      <c r="G17" s="91"/>
      <c r="H17" s="91"/>
      <c r="I17" s="91"/>
      <c r="J17" s="91"/>
      <c r="K17" s="91"/>
      <c r="L17" s="91"/>
    </row>
    <row r="18" spans="1:12">
      <c r="A18" s="102" t="s">
        <v>34</v>
      </c>
      <c r="B18" s="102" t="s">
        <v>29</v>
      </c>
      <c r="C18" s="102" t="s">
        <v>43</v>
      </c>
      <c r="D18" s="91"/>
      <c r="E18" s="91"/>
      <c r="F18" s="91"/>
      <c r="G18" s="91"/>
      <c r="H18" s="91"/>
      <c r="I18" s="91"/>
      <c r="J18" s="91"/>
      <c r="K18" s="91"/>
      <c r="L18" s="91"/>
    </row>
    <row r="19" spans="1:12">
      <c r="A19" s="102" t="s">
        <v>33</v>
      </c>
      <c r="B19" s="102" t="s">
        <v>29</v>
      </c>
      <c r="C19" s="102" t="s">
        <v>44</v>
      </c>
      <c r="D19" s="91"/>
      <c r="E19" s="91"/>
      <c r="F19" s="91"/>
      <c r="G19" s="91"/>
      <c r="H19" s="91"/>
      <c r="I19" s="91"/>
      <c r="J19" s="91"/>
      <c r="K19" s="91"/>
      <c r="L19" s="91"/>
    </row>
    <row r="20" spans="1:12">
      <c r="A20" s="102" t="s">
        <v>206</v>
      </c>
      <c r="B20" s="102" t="s">
        <v>29</v>
      </c>
      <c r="C20" s="102" t="s">
        <v>207</v>
      </c>
      <c r="D20" s="91"/>
      <c r="E20" s="91"/>
      <c r="F20" s="91"/>
      <c r="G20" s="91"/>
      <c r="H20" s="91"/>
      <c r="I20" s="91"/>
      <c r="J20" s="91"/>
      <c r="K20" s="91"/>
      <c r="L20" s="91"/>
    </row>
    <row r="21" spans="1:12">
      <c r="A21" s="103"/>
    </row>
    <row r="24" spans="1:12" ht="6" customHeight="1"/>
    <row r="26" spans="1:12">
      <c r="A26" s="104"/>
    </row>
    <row r="27" spans="1:12" ht="7.5" customHeight="1"/>
    <row r="251" spans="22:22">
      <c r="V251" s="93">
        <v>118</v>
      </c>
    </row>
    <row r="253" spans="22:22">
      <c r="V253" s="106">
        <v>-9.1999999999999998E-2</v>
      </c>
    </row>
  </sheetData>
  <dataConsolidate/>
  <customSheetViews>
    <customSheetView guid="{C6BBAF30-1E81-42FB-BA93-01B6813E2C8C}" showPageBreaks="1" printArea="1" showRuler="0">
      <pageMargins left="0.7" right="0.7" top="0.75" bottom="0.75" header="0.3" footer="0.3"/>
      <printOptions horizontalCentered="1"/>
      <pageSetup scale="83" orientation="landscape"/>
      <headerFooter alignWithMargins="0"/>
    </customSheetView>
    <customSheetView guid="{F07085DA-2B2D-4BE1-891D-F25D604A092E}" showPageBreaks="1" printArea="1" showRuler="0" topLeftCell="A22">
      <selection activeCell="A77" sqref="A77"/>
      <pageMargins left="0.7" right="0.7" top="0.75" bottom="0.75" header="0.3" footer="0.3"/>
      <pageSetup scale="85" orientation="landscape"/>
      <headerFooter alignWithMargins="0"/>
    </customSheetView>
    <customSheetView guid="{6A44E415-E6EC-4CA2-8B4C-A374F00F0261}" showPageBreaks="1" printArea="1" showRuler="0">
      <pageMargins left="0.7" right="0.7" top="0.75" bottom="0.75" header="0.3" footer="0.3"/>
      <pageSetup scale="85" orientation="landscape"/>
      <headerFooter alignWithMargins="0"/>
    </customSheetView>
    <customSheetView guid="{C32ED439-2914-4073-BFBF-7718D6CFE811}" showPageBreaks="1" showGridLines="0" printArea="1">
      <selection activeCell="I17" sqref="I17"/>
      <pageMargins left="0.7" right="0.7" top="0.75" bottom="0.75" header="0.3" footer="0.3"/>
      <pageSetup scale="80" orientation="landscape"/>
      <headerFooter scaleWithDoc="0" alignWithMargins="0"/>
    </customSheetView>
    <customSheetView guid="{44BC518B-F505-4956-BE42-792973965029}" showPageBreaks="1" showGridLines="0" printArea="1" showRuler="0" topLeftCell="A28">
      <selection activeCell="M263" sqref="M263"/>
      <pageMargins left="0.7" right="0.7" top="0.75" bottom="0.75" header="0.3" footer="0.3"/>
      <pageSetup scale="85" orientation="landscape"/>
      <headerFooter alignWithMargins="0"/>
    </customSheetView>
    <customSheetView guid="{7DC6D345-C4C0-4162-8636-D495A245EBF8}" showPageBreaks="1" showGridLines="0" printArea="1">
      <selection activeCell="A9" sqref="A9"/>
      <pageMargins left="0.7" right="0.7" top="0.75" bottom="0.75" header="0.3" footer="0.3"/>
      <pageSetup scale="85" orientation="landscape"/>
      <headerFooter scaleWithDoc="0" alignWithMargins="0"/>
    </customSheetView>
    <customSheetView guid="{67DDFA58-7FF7-4BDB-BFFF-31DB4021D095}" showGridLines="0">
      <selection activeCell="D27" sqref="D27"/>
      <pageMargins left="0.7" right="0.7" top="0.75" bottom="0.75" header="0.3" footer="0.3"/>
      <pageSetup scale="85" orientation="landscape"/>
      <headerFooter scaleWithDoc="0" alignWithMargins="0"/>
    </customSheetView>
  </customSheetViews>
  <phoneticPr fontId="4" type="noConversion"/>
  <pageMargins left="0.19685039370078741" right="0.19685039370078741" top="0.47244094488188981" bottom="0.59055118110236227" header="0.51181102362204722" footer="0.23622047244094491"/>
  <pageSetup scale="75" orientation="landscape" r:id="rId1"/>
  <headerFooter scaleWithDoc="0" alignWithMargins="0">
    <oddHeader>&amp;CBezeq - The Israel Telecommunication Corp. Ltd</oddHeader>
    <oddFooter>&amp;R&amp;P of &amp;N
Glossary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3" tint="-0.499984740745262"/>
  </sheetPr>
  <dimension ref="A1:HE73"/>
  <sheetViews>
    <sheetView showGridLines="0" tabSelected="1" zoomScale="110" zoomScaleNormal="110" zoomScaleSheetLayoutView="100" workbookViewId="0">
      <pane xSplit="1" ySplit="4" topLeftCell="B5" activePane="bottomRight" state="frozen"/>
      <selection activeCell="G14" sqref="G14"/>
      <selection pane="topRight" activeCell="G14" sqref="G14"/>
      <selection pane="bottomLeft" activeCell="G14" sqref="G14"/>
      <selection pane="bottomRight" activeCell="G14" sqref="G14"/>
    </sheetView>
  </sheetViews>
  <sheetFormatPr defaultColWidth="8.6640625" defaultRowHeight="13.2"/>
  <cols>
    <col min="1" max="1" width="48.44140625" customWidth="1"/>
    <col min="2" max="2" width="9" style="3" bestFit="1" customWidth="1"/>
    <col min="3" max="3" width="9.5546875" style="3" bestFit="1" customWidth="1"/>
    <col min="4" max="4" width="9.5546875" style="3" hidden="1" customWidth="1"/>
    <col min="5" max="8" width="8.6640625" style="3" hidden="1" customWidth="1"/>
    <col min="9" max="9" width="10.44140625" style="3" bestFit="1" customWidth="1"/>
    <col min="10" max="14" width="8.6640625" style="3" hidden="1" customWidth="1"/>
    <col min="15" max="17" width="8.6640625" style="3"/>
    <col min="18" max="18" width="8.6640625" style="3" hidden="1" customWidth="1"/>
    <col min="19" max="19" width="8.6640625" style="3"/>
    <col min="20" max="20" width="8.6640625" style="3" hidden="1" customWidth="1"/>
    <col min="21" max="24" width="8.6640625" style="3"/>
    <col min="25" max="25" width="9.33203125" style="3" hidden="1" customWidth="1"/>
    <col min="26" max="26" width="8.6640625" style="3"/>
    <col min="27" max="27" width="0" style="3" hidden="1" customWidth="1"/>
    <col min="28" max="16384" width="8.6640625" style="3"/>
  </cols>
  <sheetData>
    <row r="1" spans="1:213">
      <c r="A1" s="29"/>
    </row>
    <row r="2" spans="1:213">
      <c r="A2" s="29"/>
    </row>
    <row r="3" spans="1:213" s="24" customFormat="1">
      <c r="A3" s="30"/>
      <c r="B3" s="45" t="s">
        <v>5</v>
      </c>
      <c r="C3" s="45" t="s">
        <v>5</v>
      </c>
      <c r="D3" s="45" t="s">
        <v>66</v>
      </c>
      <c r="E3" s="45" t="s">
        <v>0</v>
      </c>
      <c r="F3" s="45" t="s">
        <v>1</v>
      </c>
      <c r="G3" s="45" t="s">
        <v>361</v>
      </c>
      <c r="H3" s="45" t="s">
        <v>2</v>
      </c>
      <c r="I3" s="45" t="s">
        <v>5</v>
      </c>
      <c r="J3" s="45" t="s">
        <v>66</v>
      </c>
      <c r="K3" s="45" t="s">
        <v>0</v>
      </c>
      <c r="L3" s="45" t="s">
        <v>1</v>
      </c>
      <c r="M3" s="45" t="s">
        <v>361</v>
      </c>
      <c r="N3" s="45" t="s">
        <v>2</v>
      </c>
      <c r="O3" s="45" t="s">
        <v>5</v>
      </c>
      <c r="P3" s="45" t="s">
        <v>66</v>
      </c>
      <c r="Q3" s="45" t="s">
        <v>0</v>
      </c>
      <c r="R3" s="45" t="s">
        <v>406</v>
      </c>
      <c r="S3" s="45" t="s">
        <v>1</v>
      </c>
      <c r="T3" s="45" t="s">
        <v>361</v>
      </c>
      <c r="U3" s="45" t="s">
        <v>2</v>
      </c>
      <c r="V3" s="45" t="s">
        <v>5</v>
      </c>
      <c r="W3" s="45" t="s">
        <v>66</v>
      </c>
      <c r="X3" s="45" t="s">
        <v>0</v>
      </c>
      <c r="Y3" s="45" t="s">
        <v>406</v>
      </c>
      <c r="Z3" s="45" t="s">
        <v>1</v>
      </c>
      <c r="AA3" s="45" t="s">
        <v>361</v>
      </c>
      <c r="AB3" s="45" t="s">
        <v>2</v>
      </c>
      <c r="AC3" s="45" t="s">
        <v>5</v>
      </c>
    </row>
    <row r="4" spans="1:213" s="49" customFormat="1" ht="12" customHeight="1">
      <c r="A4" s="227" t="s">
        <v>252</v>
      </c>
      <c r="B4" s="45">
        <v>2017</v>
      </c>
      <c r="C4" s="45">
        <v>2018</v>
      </c>
      <c r="D4" s="45">
        <v>2019</v>
      </c>
      <c r="E4" s="45">
        <v>2019</v>
      </c>
      <c r="F4" s="45">
        <v>2019</v>
      </c>
      <c r="G4" s="45">
        <v>2019</v>
      </c>
      <c r="H4" s="45">
        <v>2019</v>
      </c>
      <c r="I4" s="45">
        <v>2019</v>
      </c>
      <c r="J4" s="45">
        <v>2020</v>
      </c>
      <c r="K4" s="45">
        <v>2020</v>
      </c>
      <c r="L4" s="45">
        <v>2020</v>
      </c>
      <c r="M4" s="45">
        <v>2020</v>
      </c>
      <c r="N4" s="45">
        <v>2020</v>
      </c>
      <c r="O4" s="45">
        <v>2020</v>
      </c>
      <c r="P4" s="45">
        <v>2021</v>
      </c>
      <c r="Q4" s="45">
        <v>2021</v>
      </c>
      <c r="R4" s="45">
        <v>2021</v>
      </c>
      <c r="S4" s="45">
        <v>2021</v>
      </c>
      <c r="T4" s="45">
        <v>2021</v>
      </c>
      <c r="U4" s="45">
        <v>2021</v>
      </c>
      <c r="V4" s="45">
        <v>2021</v>
      </c>
      <c r="W4" s="45">
        <v>2022</v>
      </c>
      <c r="X4" s="45">
        <v>2022</v>
      </c>
      <c r="Y4" s="45">
        <v>2022</v>
      </c>
      <c r="Z4" s="45">
        <v>2022</v>
      </c>
      <c r="AA4" s="45">
        <v>2022</v>
      </c>
      <c r="AB4" s="45">
        <v>2022</v>
      </c>
      <c r="AC4" s="45">
        <v>2022</v>
      </c>
    </row>
    <row r="5" spans="1:213" s="24" customFormat="1" ht="4.5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</row>
    <row r="6" spans="1:213" ht="21">
      <c r="A6" s="33" t="s">
        <v>253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</row>
    <row r="7" spans="1:213" ht="1.2" customHeight="1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</row>
    <row r="8" spans="1:213" s="290" customFormat="1" ht="11.25" customHeight="1">
      <c r="A8" s="295" t="s">
        <v>26</v>
      </c>
      <c r="B8" s="283"/>
      <c r="C8" s="283"/>
      <c r="D8" s="283"/>
      <c r="E8" s="283"/>
      <c r="F8" s="283"/>
      <c r="G8" s="283"/>
      <c r="H8" s="283"/>
      <c r="I8" s="283"/>
      <c r="J8" s="283"/>
      <c r="K8" s="283"/>
      <c r="L8" s="283"/>
      <c r="M8" s="283"/>
      <c r="N8" s="283"/>
      <c r="O8" s="283"/>
      <c r="P8" s="283"/>
      <c r="Q8" s="283"/>
      <c r="R8" s="283"/>
      <c r="S8" s="283"/>
      <c r="T8" s="283"/>
      <c r="U8" s="283"/>
      <c r="V8" s="283"/>
      <c r="W8" s="283"/>
      <c r="X8" s="283"/>
      <c r="Y8" s="283"/>
      <c r="Z8" s="283"/>
      <c r="AA8" s="283"/>
      <c r="AB8" s="283"/>
      <c r="AC8" s="28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</row>
    <row r="9" spans="1:213" s="34" customFormat="1">
      <c r="A9" s="60" t="s">
        <v>16</v>
      </c>
      <c r="B9" s="57">
        <v>9789</v>
      </c>
      <c r="C9" s="57">
        <v>9321</v>
      </c>
      <c r="D9" s="61">
        <v>2256</v>
      </c>
      <c r="E9" s="61">
        <v>2224</v>
      </c>
      <c r="F9" s="61">
        <v>2247</v>
      </c>
      <c r="G9" s="276">
        <v>6727</v>
      </c>
      <c r="H9" s="61">
        <v>2202</v>
      </c>
      <c r="I9" s="57">
        <v>8929</v>
      </c>
      <c r="J9" s="61">
        <v>2187</v>
      </c>
      <c r="K9" s="61">
        <v>2155</v>
      </c>
      <c r="L9" s="61">
        <v>2178</v>
      </c>
      <c r="M9" s="276">
        <v>6520</v>
      </c>
      <c r="N9" s="61">
        <v>2203</v>
      </c>
      <c r="O9" s="57">
        <v>8723</v>
      </c>
      <c r="P9" s="61">
        <v>2221</v>
      </c>
      <c r="Q9" s="61">
        <v>2200</v>
      </c>
      <c r="R9" s="352">
        <v>4421</v>
      </c>
      <c r="S9" s="61">
        <v>2142</v>
      </c>
      <c r="T9" s="276">
        <v>6563</v>
      </c>
      <c r="U9" s="61">
        <v>2258</v>
      </c>
      <c r="V9" s="57">
        <v>8821</v>
      </c>
      <c r="W9" s="61">
        <v>2255</v>
      </c>
      <c r="X9" s="61">
        <v>2225</v>
      </c>
      <c r="Y9" s="352">
        <v>4480</v>
      </c>
      <c r="Z9" s="61">
        <v>2262</v>
      </c>
      <c r="AA9" s="276">
        <v>6742</v>
      </c>
      <c r="AB9" s="61">
        <v>2244</v>
      </c>
      <c r="AC9" s="57">
        <v>8986</v>
      </c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</row>
    <row r="10" spans="1:213">
      <c r="A10" s="62" t="s">
        <v>7</v>
      </c>
      <c r="B10" s="23"/>
      <c r="C10" s="23"/>
      <c r="D10" s="63"/>
      <c r="E10" s="63">
        <v>-1.4184397163120588E-2</v>
      </c>
      <c r="F10" s="63">
        <v>1.0341726618705138E-2</v>
      </c>
      <c r="G10" s="277"/>
      <c r="H10" s="63">
        <v>-2.0026702269692942E-2</v>
      </c>
      <c r="I10" s="23"/>
      <c r="J10" s="63">
        <v>-6.8119891008174838E-3</v>
      </c>
      <c r="K10" s="63">
        <v>-1.4631915866483713E-2</v>
      </c>
      <c r="L10" s="63">
        <v>1.0672853828306295E-2</v>
      </c>
      <c r="M10" s="277"/>
      <c r="N10" s="63">
        <v>1.1478420569329684E-2</v>
      </c>
      <c r="O10" s="23"/>
      <c r="P10" s="63">
        <v>8.1706763504312274E-3</v>
      </c>
      <c r="Q10" s="63">
        <v>-9.4552003601980905E-3</v>
      </c>
      <c r="R10" s="354"/>
      <c r="S10" s="63">
        <v>-2.6363636363636367E-2</v>
      </c>
      <c r="T10" s="277"/>
      <c r="U10" s="63">
        <v>5.4154995331465949E-2</v>
      </c>
      <c r="V10" s="23"/>
      <c r="W10" s="63">
        <v>-1.3286093888397188E-3</v>
      </c>
      <c r="X10" s="63">
        <v>-1.3303769401330379E-2</v>
      </c>
      <c r="Y10" s="358"/>
      <c r="Z10" s="63">
        <v>1.6629213483146055E-2</v>
      </c>
      <c r="AA10" s="277"/>
      <c r="AB10" s="63">
        <v>-7.9575596816976457E-3</v>
      </c>
      <c r="AC10" s="23"/>
    </row>
    <row r="11" spans="1:213" ht="10.95" customHeight="1">
      <c r="A11" s="62" t="s">
        <v>8</v>
      </c>
      <c r="B11" s="23"/>
      <c r="C11" s="23">
        <v>-4.7808764940239001E-2</v>
      </c>
      <c r="D11" s="64"/>
      <c r="E11" s="64"/>
      <c r="F11" s="64"/>
      <c r="G11" s="278"/>
      <c r="H11" s="64"/>
      <c r="I11" s="23">
        <v>-4.2055573436326599E-2</v>
      </c>
      <c r="J11" s="64">
        <v>-3.0585106382978733E-2</v>
      </c>
      <c r="K11" s="64">
        <v>-3.1025179856115082E-2</v>
      </c>
      <c r="L11" s="64">
        <v>-3.0707610146862518E-2</v>
      </c>
      <c r="M11" s="278">
        <v>-3.0771517764233702E-2</v>
      </c>
      <c r="N11" s="64">
        <v>4.5413260672111377E-4</v>
      </c>
      <c r="O11" s="23">
        <v>-2.3070892597155335E-2</v>
      </c>
      <c r="P11" s="64">
        <v>1.5546410608139105E-2</v>
      </c>
      <c r="Q11" s="64">
        <v>2.088167053364276E-2</v>
      </c>
      <c r="R11" s="344"/>
      <c r="S11" s="64">
        <v>-1.6528925619834656E-2</v>
      </c>
      <c r="T11" s="278">
        <v>6.5950920245398947E-3</v>
      </c>
      <c r="U11" s="64">
        <v>2.4965955515206639E-2</v>
      </c>
      <c r="V11" s="23">
        <v>1.1234666972371965E-2</v>
      </c>
      <c r="W11" s="64">
        <v>1.5308419630796877E-2</v>
      </c>
      <c r="X11" s="64">
        <v>1.1363636363636465E-2</v>
      </c>
      <c r="Y11" s="344">
        <v>1.3345396969011603E-2</v>
      </c>
      <c r="Z11" s="64">
        <v>5.6022408963585457E-2</v>
      </c>
      <c r="AA11" s="278">
        <v>2.7274112448575361E-2</v>
      </c>
      <c r="AB11" s="64">
        <v>-6.2001771479185397E-3</v>
      </c>
      <c r="AC11" s="23">
        <v>1.8705362203831788E-2</v>
      </c>
    </row>
    <row r="12" spans="1:213" s="34" customFormat="1">
      <c r="A12" s="60" t="s">
        <v>202</v>
      </c>
      <c r="B12" s="57">
        <v>1715</v>
      </c>
      <c r="C12" s="57">
        <v>2189</v>
      </c>
      <c r="D12" s="61">
        <v>466</v>
      </c>
      <c r="E12" s="61">
        <v>478</v>
      </c>
      <c r="F12" s="61">
        <v>481</v>
      </c>
      <c r="G12" s="276">
        <v>1425</v>
      </c>
      <c r="H12" s="61">
        <v>487</v>
      </c>
      <c r="I12" s="57">
        <v>1912</v>
      </c>
      <c r="J12" s="61">
        <v>451</v>
      </c>
      <c r="K12" s="61">
        <v>459</v>
      </c>
      <c r="L12" s="61">
        <v>464</v>
      </c>
      <c r="M12" s="276">
        <v>1374</v>
      </c>
      <c r="N12" s="61">
        <v>463</v>
      </c>
      <c r="O12" s="57">
        <v>1837</v>
      </c>
      <c r="P12" s="61">
        <v>476</v>
      </c>
      <c r="Q12" s="61">
        <v>465</v>
      </c>
      <c r="R12" s="352">
        <v>941</v>
      </c>
      <c r="S12" s="61">
        <v>466</v>
      </c>
      <c r="T12" s="276">
        <v>1407</v>
      </c>
      <c r="U12" s="61">
        <v>482</v>
      </c>
      <c r="V12" s="57">
        <v>1889</v>
      </c>
      <c r="W12" s="61">
        <v>448</v>
      </c>
      <c r="X12" s="61">
        <v>458</v>
      </c>
      <c r="Y12" s="352">
        <v>906</v>
      </c>
      <c r="Z12" s="61">
        <v>468</v>
      </c>
      <c r="AA12" s="276">
        <v>1374</v>
      </c>
      <c r="AB12" s="61">
        <v>494</v>
      </c>
      <c r="AC12" s="57">
        <v>1868</v>
      </c>
    </row>
    <row r="13" spans="1:213">
      <c r="A13" s="62" t="s">
        <v>7</v>
      </c>
      <c r="B13" s="23"/>
      <c r="C13" s="23"/>
      <c r="D13" s="63"/>
      <c r="E13" s="63">
        <v>2.5751072961373467E-2</v>
      </c>
      <c r="F13" s="63">
        <v>6.2761506276149959E-3</v>
      </c>
      <c r="G13" s="277"/>
      <c r="H13" s="63">
        <v>1.2474012474012364E-2</v>
      </c>
      <c r="I13" s="23"/>
      <c r="J13" s="63">
        <v>-7.3921971252566721E-2</v>
      </c>
      <c r="K13" s="63">
        <v>1.7738359201773912E-2</v>
      </c>
      <c r="L13" s="63">
        <v>1.089324618736387E-2</v>
      </c>
      <c r="M13" s="277"/>
      <c r="N13" s="63">
        <v>-2.1551724137931494E-3</v>
      </c>
      <c r="O13" s="23"/>
      <c r="P13" s="63">
        <v>2.8077753779697678E-2</v>
      </c>
      <c r="Q13" s="63">
        <v>-2.3109243697479021E-2</v>
      </c>
      <c r="R13" s="354"/>
      <c r="S13" s="63">
        <v>2.1505376344086446E-3</v>
      </c>
      <c r="T13" s="277"/>
      <c r="U13" s="63">
        <v>3.4334763948497882E-2</v>
      </c>
      <c r="V13" s="23"/>
      <c r="W13" s="63">
        <v>-7.0539419087136901E-2</v>
      </c>
      <c r="X13" s="63">
        <v>2.2321428571428603E-2</v>
      </c>
      <c r="Y13" s="358"/>
      <c r="Z13" s="63">
        <v>2.1834061135371119E-2</v>
      </c>
      <c r="AA13" s="277"/>
      <c r="AB13" s="63">
        <v>5.555555555555558E-2</v>
      </c>
      <c r="AC13" s="23"/>
    </row>
    <row r="14" spans="1:213" ht="10.95" customHeight="1">
      <c r="A14" s="62" t="s">
        <v>8</v>
      </c>
      <c r="B14" s="23"/>
      <c r="C14" s="23">
        <v>0.27638483965014582</v>
      </c>
      <c r="D14" s="63"/>
      <c r="E14" s="63"/>
      <c r="F14" s="63"/>
      <c r="G14" s="277"/>
      <c r="H14" s="63"/>
      <c r="I14" s="23">
        <v>-0.12654179990863412</v>
      </c>
      <c r="J14" s="64">
        <v>-3.2188841201716722E-2</v>
      </c>
      <c r="K14" s="64">
        <v>-3.9748953974895418E-2</v>
      </c>
      <c r="L14" s="64">
        <v>-3.5343035343035289E-2</v>
      </c>
      <c r="M14" s="278">
        <v>-3.5789473684210482E-2</v>
      </c>
      <c r="N14" s="64">
        <v>-4.9281314168377777E-2</v>
      </c>
      <c r="O14" s="23">
        <v>-3.9225941422594168E-2</v>
      </c>
      <c r="P14" s="64">
        <v>5.5432372505543226E-2</v>
      </c>
      <c r="Q14" s="64">
        <v>1.3071895424836555E-2</v>
      </c>
      <c r="R14" s="344"/>
      <c r="S14" s="64">
        <v>4.3103448275862988E-3</v>
      </c>
      <c r="T14" s="278">
        <v>2.4017467248908186E-2</v>
      </c>
      <c r="U14" s="64">
        <v>4.1036717062634898E-2</v>
      </c>
      <c r="V14" s="23">
        <v>2.8307022318998287E-2</v>
      </c>
      <c r="W14" s="64">
        <v>-5.8823529411764719E-2</v>
      </c>
      <c r="X14" s="64">
        <v>-1.5053763440860179E-2</v>
      </c>
      <c r="Y14" s="344">
        <v>-3.7194473963868213E-2</v>
      </c>
      <c r="Z14" s="64">
        <v>4.2918454935623185E-3</v>
      </c>
      <c r="AA14" s="278">
        <v>-2.3454157782516027E-2</v>
      </c>
      <c r="AB14" s="64">
        <v>2.4896265560165887E-2</v>
      </c>
      <c r="AC14" s="23">
        <v>-1.1116993118051921E-2</v>
      </c>
    </row>
    <row r="15" spans="1:213">
      <c r="A15" s="60" t="s">
        <v>57</v>
      </c>
      <c r="B15" s="57">
        <v>2005</v>
      </c>
      <c r="C15" s="57">
        <v>1992</v>
      </c>
      <c r="D15" s="61">
        <v>492</v>
      </c>
      <c r="E15" s="61">
        <v>489</v>
      </c>
      <c r="F15" s="61">
        <v>474</v>
      </c>
      <c r="G15" s="276">
        <v>1455</v>
      </c>
      <c r="H15" s="61">
        <v>478</v>
      </c>
      <c r="I15" s="57">
        <v>1933</v>
      </c>
      <c r="J15" s="61">
        <v>479</v>
      </c>
      <c r="K15" s="61">
        <v>444</v>
      </c>
      <c r="L15" s="61">
        <v>474</v>
      </c>
      <c r="M15" s="276">
        <v>1397</v>
      </c>
      <c r="N15" s="61">
        <v>494</v>
      </c>
      <c r="O15" s="57">
        <v>1891</v>
      </c>
      <c r="P15" s="61">
        <v>480</v>
      </c>
      <c r="Q15" s="61">
        <v>467</v>
      </c>
      <c r="R15" s="352">
        <v>947</v>
      </c>
      <c r="S15" s="61">
        <v>468</v>
      </c>
      <c r="T15" s="276">
        <v>1415</v>
      </c>
      <c r="U15" s="61">
        <v>467</v>
      </c>
      <c r="V15" s="57">
        <v>1882</v>
      </c>
      <c r="W15" s="61">
        <v>474</v>
      </c>
      <c r="X15" s="61">
        <v>467</v>
      </c>
      <c r="Y15" s="352">
        <v>941</v>
      </c>
      <c r="Z15" s="61">
        <v>470</v>
      </c>
      <c r="AA15" s="276">
        <v>1411</v>
      </c>
      <c r="AB15" s="61">
        <v>461</v>
      </c>
      <c r="AC15" s="57">
        <v>1872</v>
      </c>
    </row>
    <row r="16" spans="1:213">
      <c r="A16" s="62" t="s">
        <v>7</v>
      </c>
      <c r="B16" s="23"/>
      <c r="C16" s="23"/>
      <c r="D16" s="63"/>
      <c r="E16" s="63">
        <v>-6.0975609756097615E-3</v>
      </c>
      <c r="F16" s="63">
        <v>-3.0674846625766916E-2</v>
      </c>
      <c r="G16" s="277"/>
      <c r="H16" s="63">
        <v>8.4388185654007408E-3</v>
      </c>
      <c r="I16" s="23"/>
      <c r="J16" s="63">
        <v>2.0920502092049986E-3</v>
      </c>
      <c r="K16" s="63">
        <v>-7.3068893528183687E-2</v>
      </c>
      <c r="L16" s="63">
        <v>6.7567567567567544E-2</v>
      </c>
      <c r="M16" s="277"/>
      <c r="N16" s="63">
        <v>4.2194092827004148E-2</v>
      </c>
      <c r="O16" s="23"/>
      <c r="P16" s="63">
        <v>-2.8340080971659964E-2</v>
      </c>
      <c r="Q16" s="63">
        <v>-2.7083333333333348E-2</v>
      </c>
      <c r="R16" s="354"/>
      <c r="S16" s="63">
        <v>2.1413276231263545E-3</v>
      </c>
      <c r="T16" s="277"/>
      <c r="U16" s="63">
        <v>-2.1367521367521292E-3</v>
      </c>
      <c r="V16" s="23"/>
      <c r="W16" s="63">
        <v>1.4989293361884259E-2</v>
      </c>
      <c r="X16" s="63">
        <v>-1.4767932489451518E-2</v>
      </c>
      <c r="Y16" s="358"/>
      <c r="Z16" s="63">
        <v>6.4239828693790635E-3</v>
      </c>
      <c r="AA16" s="277"/>
      <c r="AB16" s="63">
        <v>-1.9148936170212738E-2</v>
      </c>
      <c r="AC16" s="23"/>
    </row>
    <row r="17" spans="1:29" ht="10.199999999999999" customHeight="1">
      <c r="A17" s="62" t="s">
        <v>8</v>
      </c>
      <c r="B17" s="23"/>
      <c r="C17" s="23">
        <v>-6.4837905236907467E-3</v>
      </c>
      <c r="D17" s="64"/>
      <c r="E17" s="64"/>
      <c r="F17" s="64"/>
      <c r="G17" s="278"/>
      <c r="H17" s="64"/>
      <c r="I17" s="23">
        <v>-2.9618473895582365E-2</v>
      </c>
      <c r="J17" s="64">
        <v>-2.6422764227642226E-2</v>
      </c>
      <c r="K17" s="64">
        <v>-9.2024539877300637E-2</v>
      </c>
      <c r="L17" s="64">
        <v>0</v>
      </c>
      <c r="M17" s="278">
        <v>-3.986254295532643E-2</v>
      </c>
      <c r="N17" s="64">
        <v>3.3472803347280422E-2</v>
      </c>
      <c r="O17" s="23">
        <v>-2.1727884117951346E-2</v>
      </c>
      <c r="P17" s="64">
        <v>2.0876826722338038E-3</v>
      </c>
      <c r="Q17" s="64">
        <v>5.1801801801801828E-2</v>
      </c>
      <c r="R17" s="344"/>
      <c r="S17" s="64">
        <v>-1.2658227848101222E-2</v>
      </c>
      <c r="T17" s="278">
        <v>1.2884753042233354E-2</v>
      </c>
      <c r="U17" s="64">
        <v>-5.4655870445344146E-2</v>
      </c>
      <c r="V17" s="23">
        <v>-4.7593865679534941E-3</v>
      </c>
      <c r="W17" s="64">
        <v>-1.2499999999999956E-2</v>
      </c>
      <c r="X17" s="64">
        <v>0</v>
      </c>
      <c r="Y17" s="344">
        <v>-6.3357972544878516E-3</v>
      </c>
      <c r="Z17" s="64">
        <v>4.2735042735042583E-3</v>
      </c>
      <c r="AA17" s="278">
        <v>-2.8268551236748651E-3</v>
      </c>
      <c r="AB17" s="64">
        <v>-1.2847965738758016E-2</v>
      </c>
      <c r="AC17" s="23">
        <v>-5.3134962805525543E-3</v>
      </c>
    </row>
    <row r="18" spans="1:29">
      <c r="A18" s="60" t="s">
        <v>199</v>
      </c>
      <c r="B18" s="157">
        <v>-19</v>
      </c>
      <c r="C18" s="157">
        <v>634</v>
      </c>
      <c r="D18" s="163">
        <v>-25</v>
      </c>
      <c r="E18" s="163">
        <v>-414</v>
      </c>
      <c r="F18" s="163">
        <v>39</v>
      </c>
      <c r="G18" s="279">
        <v>-400</v>
      </c>
      <c r="H18" s="61">
        <v>179</v>
      </c>
      <c r="I18" s="157">
        <v>-221</v>
      </c>
      <c r="J18" s="163">
        <v>-3</v>
      </c>
      <c r="K18" s="163">
        <v>-19</v>
      </c>
      <c r="L18" s="163">
        <v>-7</v>
      </c>
      <c r="M18" s="279">
        <v>-29</v>
      </c>
      <c r="N18" s="163">
        <v>103</v>
      </c>
      <c r="O18" s="157">
        <v>74</v>
      </c>
      <c r="P18" s="163">
        <v>-152</v>
      </c>
      <c r="Q18" s="163">
        <v>2</v>
      </c>
      <c r="R18" s="346">
        <v>-150</v>
      </c>
      <c r="S18" s="163">
        <v>7</v>
      </c>
      <c r="T18" s="279">
        <v>-143</v>
      </c>
      <c r="U18" s="163">
        <v>66</v>
      </c>
      <c r="V18" s="157">
        <v>-77</v>
      </c>
      <c r="W18" s="61">
        <v>46</v>
      </c>
      <c r="X18" s="163">
        <v>3</v>
      </c>
      <c r="Y18" s="352">
        <v>49</v>
      </c>
      <c r="Z18" s="163">
        <v>10</v>
      </c>
      <c r="AA18" s="279">
        <v>59</v>
      </c>
      <c r="AB18" s="163">
        <v>161</v>
      </c>
      <c r="AC18" s="157">
        <v>220</v>
      </c>
    </row>
    <row r="19" spans="1:29">
      <c r="A19" s="60"/>
      <c r="B19" s="157"/>
      <c r="C19" s="157"/>
      <c r="D19" s="163"/>
      <c r="E19" s="163"/>
      <c r="F19" s="163"/>
      <c r="G19" s="279"/>
      <c r="H19" s="163"/>
      <c r="I19" s="157"/>
      <c r="J19" s="163"/>
      <c r="K19" s="163"/>
      <c r="L19" s="163"/>
      <c r="M19" s="277"/>
      <c r="N19" s="163"/>
      <c r="O19" s="157"/>
      <c r="P19" s="163"/>
      <c r="Q19" s="163"/>
      <c r="R19" s="346"/>
      <c r="S19" s="163"/>
      <c r="T19" s="277"/>
      <c r="U19" s="163"/>
      <c r="V19" s="157"/>
      <c r="W19" s="163"/>
      <c r="X19" s="163"/>
      <c r="Y19" s="358"/>
      <c r="Z19" s="163"/>
      <c r="AA19" s="277"/>
      <c r="AB19" s="163"/>
      <c r="AC19" s="157"/>
    </row>
    <row r="20" spans="1:29" ht="15.75" customHeight="1">
      <c r="A20" s="79" t="s">
        <v>269</v>
      </c>
      <c r="B20" s="157">
        <v>87</v>
      </c>
      <c r="C20" s="157">
        <v>1675</v>
      </c>
      <c r="D20" s="61">
        <v>0</v>
      </c>
      <c r="E20" s="163">
        <v>951</v>
      </c>
      <c r="F20" s="61">
        <v>0</v>
      </c>
      <c r="G20" s="276">
        <v>951</v>
      </c>
      <c r="H20" s="61">
        <v>196</v>
      </c>
      <c r="I20" s="157">
        <v>1147</v>
      </c>
      <c r="J20" s="61">
        <v>0</v>
      </c>
      <c r="K20" s="61">
        <v>0</v>
      </c>
      <c r="L20" s="163">
        <v>268</v>
      </c>
      <c r="M20" s="276">
        <v>268</v>
      </c>
      <c r="N20" s="61">
        <v>25</v>
      </c>
      <c r="O20" s="157">
        <v>293</v>
      </c>
      <c r="P20" s="61">
        <v>0</v>
      </c>
      <c r="Q20" s="61">
        <v>0</v>
      </c>
      <c r="R20" s="352">
        <v>0</v>
      </c>
      <c r="S20" s="61">
        <v>0</v>
      </c>
      <c r="T20" s="276">
        <v>0</v>
      </c>
      <c r="U20" s="61">
        <v>0</v>
      </c>
      <c r="V20" s="55">
        <v>0</v>
      </c>
      <c r="W20" s="61">
        <v>0</v>
      </c>
      <c r="X20" s="61">
        <v>0</v>
      </c>
      <c r="Y20" s="352">
        <v>0</v>
      </c>
      <c r="Z20" s="61">
        <v>0</v>
      </c>
      <c r="AA20" s="276">
        <v>0</v>
      </c>
      <c r="AB20" s="61">
        <v>0</v>
      </c>
      <c r="AC20" s="55">
        <v>0</v>
      </c>
    </row>
    <row r="21" spans="1:29" customFormat="1" ht="7.5" customHeight="1">
      <c r="A21" s="295"/>
      <c r="B21" s="283"/>
      <c r="C21" s="283"/>
      <c r="D21" s="283"/>
      <c r="E21" s="283"/>
      <c r="F21" s="289"/>
      <c r="G21" s="283"/>
      <c r="H21" s="283"/>
      <c r="I21" s="283"/>
      <c r="J21" s="283"/>
      <c r="K21" s="289"/>
      <c r="L21" s="283"/>
      <c r="M21" s="283"/>
      <c r="N21" s="283"/>
      <c r="O21" s="283"/>
      <c r="P21" s="283"/>
      <c r="Q21" s="289"/>
      <c r="R21" s="289"/>
      <c r="S21" s="283"/>
      <c r="T21" s="283"/>
      <c r="U21" s="283"/>
      <c r="V21" s="283"/>
      <c r="W21" s="283"/>
      <c r="X21" s="289"/>
      <c r="Y21" s="289"/>
      <c r="Z21" s="283"/>
      <c r="AA21" s="283"/>
      <c r="AB21" s="283"/>
      <c r="AC21" s="283"/>
    </row>
    <row r="22" spans="1:29" s="34" customFormat="1" ht="16.5" customHeight="1">
      <c r="A22" s="60" t="s">
        <v>197</v>
      </c>
      <c r="B22" s="57">
        <v>2098</v>
      </c>
      <c r="C22" s="157">
        <v>-582</v>
      </c>
      <c r="D22" s="163">
        <v>504</v>
      </c>
      <c r="E22" s="163">
        <v>-102</v>
      </c>
      <c r="F22" s="163">
        <v>440</v>
      </c>
      <c r="G22" s="276">
        <v>842</v>
      </c>
      <c r="H22" s="61">
        <v>8</v>
      </c>
      <c r="I22" s="157">
        <v>850</v>
      </c>
      <c r="J22" s="163">
        <v>459</v>
      </c>
      <c r="K22" s="163">
        <v>511</v>
      </c>
      <c r="L22" s="163">
        <v>189</v>
      </c>
      <c r="M22" s="276">
        <v>1159</v>
      </c>
      <c r="N22" s="163">
        <v>296</v>
      </c>
      <c r="O22" s="157">
        <v>1455</v>
      </c>
      <c r="P22" s="163">
        <v>586</v>
      </c>
      <c r="Q22" s="163">
        <v>469</v>
      </c>
      <c r="R22" s="352">
        <v>1055</v>
      </c>
      <c r="S22" s="163">
        <v>459</v>
      </c>
      <c r="T22" s="276">
        <v>1514</v>
      </c>
      <c r="U22" s="163">
        <v>356</v>
      </c>
      <c r="V22" s="157">
        <v>1870</v>
      </c>
      <c r="W22" s="163">
        <v>460</v>
      </c>
      <c r="X22" s="163">
        <v>463</v>
      </c>
      <c r="Y22" s="352">
        <v>923</v>
      </c>
      <c r="Z22" s="163">
        <v>466</v>
      </c>
      <c r="AA22" s="276">
        <v>1389</v>
      </c>
      <c r="AB22" s="163">
        <v>248</v>
      </c>
      <c r="AC22" s="157">
        <v>1637</v>
      </c>
    </row>
    <row r="23" spans="1:29">
      <c r="A23" s="62" t="s">
        <v>7</v>
      </c>
      <c r="B23" s="23"/>
      <c r="C23" s="23"/>
      <c r="D23" s="75"/>
      <c r="E23" s="75" t="s">
        <v>33</v>
      </c>
      <c r="F23" s="75" t="s">
        <v>33</v>
      </c>
      <c r="G23" s="280"/>
      <c r="H23" s="63">
        <v>-0.98181818181818181</v>
      </c>
      <c r="I23" s="23"/>
      <c r="J23" s="75" t="s">
        <v>33</v>
      </c>
      <c r="K23" s="63">
        <v>0.11328976034858385</v>
      </c>
      <c r="L23" s="63">
        <v>-0.63013698630136994</v>
      </c>
      <c r="M23" s="277"/>
      <c r="N23" s="63">
        <v>0.56613756613756605</v>
      </c>
      <c r="O23" s="23"/>
      <c r="P23" s="63">
        <v>0.97972972972972983</v>
      </c>
      <c r="Q23" s="63">
        <v>-0.19965870307167233</v>
      </c>
      <c r="R23" s="354"/>
      <c r="S23" s="63">
        <v>-2.1321961620469065E-2</v>
      </c>
      <c r="T23" s="277"/>
      <c r="U23" s="63">
        <v>-0.22440087145969501</v>
      </c>
      <c r="V23" s="23"/>
      <c r="W23" s="63">
        <v>0.2921348314606742</v>
      </c>
      <c r="X23" s="63">
        <v>6.521739130434856E-3</v>
      </c>
      <c r="Y23" s="358"/>
      <c r="Z23" s="63">
        <v>6.4794816414686096E-3</v>
      </c>
      <c r="AA23" s="277"/>
      <c r="AB23" s="63">
        <v>-0.46781115879828328</v>
      </c>
      <c r="AC23" s="23"/>
    </row>
    <row r="24" spans="1:29" ht="10.199999999999999" customHeight="1">
      <c r="A24" s="62" t="s">
        <v>8</v>
      </c>
      <c r="B24" s="23"/>
      <c r="C24" s="82" t="s">
        <v>33</v>
      </c>
      <c r="D24" s="64"/>
      <c r="E24" s="75"/>
      <c r="F24" s="64"/>
      <c r="G24" s="278"/>
      <c r="H24" s="75"/>
      <c r="I24" s="82" t="s">
        <v>33</v>
      </c>
      <c r="J24" s="64">
        <v>-8.9285714285714302E-2</v>
      </c>
      <c r="K24" s="75" t="s">
        <v>33</v>
      </c>
      <c r="L24" s="64">
        <v>-0.57045454545454544</v>
      </c>
      <c r="M24" s="278">
        <v>0.37648456057007129</v>
      </c>
      <c r="N24" s="64">
        <v>36</v>
      </c>
      <c r="O24" s="23">
        <v>0.71176470588235285</v>
      </c>
      <c r="P24" s="64">
        <v>0.27668845315904145</v>
      </c>
      <c r="Q24" s="64">
        <v>-8.2191780821917804E-2</v>
      </c>
      <c r="R24" s="344"/>
      <c r="S24" s="64">
        <v>1.4285714285714284</v>
      </c>
      <c r="T24" s="278">
        <v>0.3062985332182917</v>
      </c>
      <c r="U24" s="64">
        <v>0.20270270270270263</v>
      </c>
      <c r="V24" s="23">
        <v>0.2852233676975946</v>
      </c>
      <c r="W24" s="64">
        <v>-0.21501706484641636</v>
      </c>
      <c r="X24" s="64">
        <v>-1.2793176972281439E-2</v>
      </c>
      <c r="Y24" s="344">
        <v>-0.12511848341232223</v>
      </c>
      <c r="Z24" s="64">
        <v>1.5250544662309462E-2</v>
      </c>
      <c r="AA24" s="278">
        <v>-8.256274768824301E-2</v>
      </c>
      <c r="AB24" s="64">
        <v>-0.3033707865168539</v>
      </c>
      <c r="AC24" s="23">
        <v>-0.12459893048128345</v>
      </c>
    </row>
    <row r="25" spans="1:29">
      <c r="A25" s="60" t="s">
        <v>65</v>
      </c>
      <c r="B25" s="57">
        <v>417</v>
      </c>
      <c r="C25" s="57">
        <v>435</v>
      </c>
      <c r="D25" s="61">
        <v>99</v>
      </c>
      <c r="E25" s="61">
        <v>136</v>
      </c>
      <c r="F25" s="61">
        <v>205</v>
      </c>
      <c r="G25" s="276">
        <v>440</v>
      </c>
      <c r="H25" s="61">
        <v>109</v>
      </c>
      <c r="I25" s="57">
        <v>549</v>
      </c>
      <c r="J25" s="61">
        <v>34</v>
      </c>
      <c r="K25" s="61">
        <v>159</v>
      </c>
      <c r="L25" s="61">
        <v>80</v>
      </c>
      <c r="M25" s="276">
        <v>273</v>
      </c>
      <c r="N25" s="163">
        <v>98</v>
      </c>
      <c r="O25" s="57">
        <v>371</v>
      </c>
      <c r="P25" s="61">
        <v>51</v>
      </c>
      <c r="Q25" s="61">
        <v>84</v>
      </c>
      <c r="R25" s="352">
        <v>135</v>
      </c>
      <c r="S25" s="61">
        <v>100</v>
      </c>
      <c r="T25" s="276">
        <v>235</v>
      </c>
      <c r="U25" s="163">
        <v>70</v>
      </c>
      <c r="V25" s="57">
        <v>305</v>
      </c>
      <c r="W25" s="61">
        <v>85</v>
      </c>
      <c r="X25" s="61">
        <v>67</v>
      </c>
      <c r="Y25" s="352">
        <v>152</v>
      </c>
      <c r="Z25" s="61">
        <v>73</v>
      </c>
      <c r="AA25" s="276">
        <v>225</v>
      </c>
      <c r="AB25" s="163">
        <v>76</v>
      </c>
      <c r="AC25" s="57">
        <v>301</v>
      </c>
    </row>
    <row r="26" spans="1:29">
      <c r="A26" s="62" t="s">
        <v>7</v>
      </c>
      <c r="B26" s="23"/>
      <c r="C26" s="23"/>
      <c r="D26" s="63"/>
      <c r="E26" s="63">
        <v>0.3737373737373737</v>
      </c>
      <c r="F26" s="63">
        <v>0.50735294117647056</v>
      </c>
      <c r="G26" s="277"/>
      <c r="H26" s="63">
        <v>-0.46829268292682924</v>
      </c>
      <c r="I26" s="23"/>
      <c r="J26" s="63">
        <v>-0.68807339449541283</v>
      </c>
      <c r="K26" s="63">
        <v>3.6764705882352944</v>
      </c>
      <c r="L26" s="63">
        <v>-0.49685534591194969</v>
      </c>
      <c r="M26" s="277"/>
      <c r="N26" s="63">
        <v>0.22500000000000009</v>
      </c>
      <c r="O26" s="23"/>
      <c r="P26" s="63">
        <v>-0.47959183673469385</v>
      </c>
      <c r="Q26" s="63">
        <v>0.64705882352941169</v>
      </c>
      <c r="R26" s="354"/>
      <c r="S26" s="63">
        <v>0.19047619047619047</v>
      </c>
      <c r="T26" s="277"/>
      <c r="U26" s="63">
        <v>-0.30000000000000004</v>
      </c>
      <c r="V26" s="23"/>
      <c r="W26" s="63">
        <v>0.21428571428571419</v>
      </c>
      <c r="X26" s="63">
        <v>-0.21176470588235297</v>
      </c>
      <c r="Y26" s="358"/>
      <c r="Z26" s="63">
        <v>8.9552238805970186E-2</v>
      </c>
      <c r="AA26" s="277"/>
      <c r="AB26" s="63">
        <v>4.1095890410958846E-2</v>
      </c>
      <c r="AC26" s="23"/>
    </row>
    <row r="27" spans="1:29" ht="10.95" customHeight="1">
      <c r="A27" s="62" t="s">
        <v>8</v>
      </c>
      <c r="B27" s="82"/>
      <c r="C27" s="82">
        <v>4.3165467625899234E-2</v>
      </c>
      <c r="D27" s="64"/>
      <c r="E27" s="64"/>
      <c r="F27" s="64"/>
      <c r="G27" s="278"/>
      <c r="H27" s="64"/>
      <c r="I27" s="82">
        <v>0.26206896551724146</v>
      </c>
      <c r="J27" s="64">
        <v>-0.65656565656565657</v>
      </c>
      <c r="K27" s="64">
        <v>0.16911764705882359</v>
      </c>
      <c r="L27" s="64">
        <v>-0.6097560975609756</v>
      </c>
      <c r="M27" s="278">
        <v>-0.37954545454545452</v>
      </c>
      <c r="N27" s="64">
        <v>-0.1009174311926605</v>
      </c>
      <c r="O27" s="82">
        <v>-0.32422586520947172</v>
      </c>
      <c r="P27" s="64">
        <v>0.5</v>
      </c>
      <c r="Q27" s="64">
        <v>-0.47169811320754718</v>
      </c>
      <c r="R27" s="344"/>
      <c r="S27" s="64">
        <v>0.25</v>
      </c>
      <c r="T27" s="278">
        <v>-0.13919413919413914</v>
      </c>
      <c r="U27" s="64">
        <v>-0.2857142857142857</v>
      </c>
      <c r="V27" s="82">
        <v>-0.17789757412398921</v>
      </c>
      <c r="W27" s="64">
        <v>0.66666666666666674</v>
      </c>
      <c r="X27" s="64">
        <v>-0.20238095238095233</v>
      </c>
      <c r="Y27" s="344">
        <v>0.125925925925926</v>
      </c>
      <c r="Z27" s="64">
        <v>-0.27</v>
      </c>
      <c r="AA27" s="278">
        <v>-4.2553191489361653E-2</v>
      </c>
      <c r="AB27" s="64">
        <v>8.5714285714285632E-2</v>
      </c>
      <c r="AC27" s="82">
        <v>-1.3114754098360604E-2</v>
      </c>
    </row>
    <row r="28" spans="1:29">
      <c r="A28" s="60" t="s">
        <v>144</v>
      </c>
      <c r="B28" s="57">
        <v>453</v>
      </c>
      <c r="C28" s="57">
        <v>72</v>
      </c>
      <c r="D28" s="61">
        <v>110</v>
      </c>
      <c r="E28" s="61">
        <v>1340</v>
      </c>
      <c r="F28" s="61">
        <v>56</v>
      </c>
      <c r="G28" s="276">
        <v>1506</v>
      </c>
      <c r="H28" s="163">
        <v>-13</v>
      </c>
      <c r="I28" s="57">
        <v>1493</v>
      </c>
      <c r="J28" s="61">
        <v>98</v>
      </c>
      <c r="K28" s="61">
        <v>83</v>
      </c>
      <c r="L28" s="61">
        <v>83</v>
      </c>
      <c r="M28" s="276">
        <v>264</v>
      </c>
      <c r="N28" s="163">
        <v>24</v>
      </c>
      <c r="O28" s="57">
        <v>288</v>
      </c>
      <c r="P28" s="61">
        <v>127</v>
      </c>
      <c r="Q28" s="61">
        <v>91</v>
      </c>
      <c r="R28" s="352">
        <v>218</v>
      </c>
      <c r="S28" s="61">
        <v>75</v>
      </c>
      <c r="T28" s="276">
        <v>293</v>
      </c>
      <c r="U28" s="163">
        <v>89</v>
      </c>
      <c r="V28" s="57">
        <v>382</v>
      </c>
      <c r="W28" s="61">
        <v>93</v>
      </c>
      <c r="X28" s="61">
        <v>89</v>
      </c>
      <c r="Y28" s="352">
        <v>182</v>
      </c>
      <c r="Z28" s="61">
        <v>91</v>
      </c>
      <c r="AA28" s="276">
        <v>273</v>
      </c>
      <c r="AB28" s="163">
        <v>63</v>
      </c>
      <c r="AC28" s="57">
        <v>336</v>
      </c>
    </row>
    <row r="29" spans="1:29" ht="10.95" customHeight="1">
      <c r="A29" s="62" t="s">
        <v>7</v>
      </c>
      <c r="B29" s="23"/>
      <c r="C29" s="23"/>
      <c r="D29" s="75"/>
      <c r="E29" s="63"/>
      <c r="F29" s="63">
        <v>-0.95820895522388061</v>
      </c>
      <c r="G29" s="277"/>
      <c r="H29" s="63">
        <v>-1.2321428571428572</v>
      </c>
      <c r="I29" s="23"/>
      <c r="J29" s="63">
        <v>-8.5384615384615383</v>
      </c>
      <c r="K29" s="63">
        <v>-0.15306122448979587</v>
      </c>
      <c r="L29" s="63">
        <v>0</v>
      </c>
      <c r="M29" s="277"/>
      <c r="N29" s="63">
        <v>-0.71084337349397586</v>
      </c>
      <c r="O29" s="23"/>
      <c r="P29" s="63">
        <v>4.291666666666667</v>
      </c>
      <c r="Q29" s="63">
        <v>-0.28346456692913391</v>
      </c>
      <c r="R29" s="354"/>
      <c r="S29" s="63">
        <v>-0.17582417582417587</v>
      </c>
      <c r="T29" s="277"/>
      <c r="U29" s="63">
        <v>0.18666666666666676</v>
      </c>
      <c r="V29" s="23"/>
      <c r="W29" s="63">
        <v>4.4943820224719211E-2</v>
      </c>
      <c r="X29" s="63">
        <v>-4.3010752688172005E-2</v>
      </c>
      <c r="Y29" s="358"/>
      <c r="Z29" s="63">
        <v>2.2471910112359605E-2</v>
      </c>
      <c r="AA29" s="277"/>
      <c r="AB29" s="63">
        <v>-0.30769230769230771</v>
      </c>
      <c r="AC29" s="23"/>
    </row>
    <row r="30" spans="1:29" ht="11.4" customHeight="1">
      <c r="A30" s="62" t="s">
        <v>8</v>
      </c>
      <c r="B30" s="23"/>
      <c r="C30" s="23">
        <v>-0.84105960264900659</v>
      </c>
      <c r="D30" s="64"/>
      <c r="E30" s="64"/>
      <c r="F30" s="64"/>
      <c r="G30" s="278"/>
      <c r="H30" s="75"/>
      <c r="I30" s="23"/>
      <c r="J30" s="64">
        <v>-0.10909090909090913</v>
      </c>
      <c r="K30" s="64">
        <v>-0.93805970149253737</v>
      </c>
      <c r="L30" s="64">
        <v>0.48214285714285721</v>
      </c>
      <c r="M30" s="278">
        <v>-0.82470119521912344</v>
      </c>
      <c r="N30" s="75" t="s">
        <v>33</v>
      </c>
      <c r="O30" s="23">
        <v>-0.80709979906229068</v>
      </c>
      <c r="P30" s="64">
        <v>0.29591836734693877</v>
      </c>
      <c r="Q30" s="64">
        <v>9.6385542168674787E-2</v>
      </c>
      <c r="R30" s="344"/>
      <c r="S30" s="64">
        <v>-9.6385542168674676E-2</v>
      </c>
      <c r="T30" s="278">
        <v>0.10984848484848486</v>
      </c>
      <c r="U30" s="64">
        <v>2.7083333333333335</v>
      </c>
      <c r="V30" s="23">
        <v>0.32638888888888884</v>
      </c>
      <c r="W30" s="64">
        <v>-0.26771653543307083</v>
      </c>
      <c r="X30" s="64">
        <v>-2.1978021978022011E-2</v>
      </c>
      <c r="Y30" s="344">
        <v>-0.16513761467889909</v>
      </c>
      <c r="Z30" s="64">
        <v>0.21333333333333337</v>
      </c>
      <c r="AA30" s="278">
        <v>-6.8259385665529027E-2</v>
      </c>
      <c r="AB30" s="64">
        <v>-0.2921348314606742</v>
      </c>
      <c r="AC30" s="23">
        <v>-0.12041884816753923</v>
      </c>
    </row>
    <row r="31" spans="1:29" s="34" customFormat="1">
      <c r="A31" s="60" t="s">
        <v>417</v>
      </c>
      <c r="B31" s="57">
        <v>1223</v>
      </c>
      <c r="C31" s="157">
        <v>-1092</v>
      </c>
      <c r="D31" s="61">
        <v>295</v>
      </c>
      <c r="E31" s="163">
        <v>-1579</v>
      </c>
      <c r="F31" s="163">
        <v>177</v>
      </c>
      <c r="G31" s="279">
        <v>-1107</v>
      </c>
      <c r="H31" s="163">
        <v>-87</v>
      </c>
      <c r="I31" s="157">
        <v>-1194</v>
      </c>
      <c r="J31" s="61">
        <v>327</v>
      </c>
      <c r="K31" s="163">
        <v>269</v>
      </c>
      <c r="L31" s="163">
        <v>26</v>
      </c>
      <c r="M31" s="276">
        <v>622</v>
      </c>
      <c r="N31" s="163">
        <v>174</v>
      </c>
      <c r="O31" s="157">
        <v>796</v>
      </c>
      <c r="P31" s="61">
        <v>408</v>
      </c>
      <c r="Q31" s="163">
        <v>294</v>
      </c>
      <c r="R31" s="352">
        <v>702</v>
      </c>
      <c r="S31" s="163">
        <v>284</v>
      </c>
      <c r="T31" s="276">
        <v>986</v>
      </c>
      <c r="U31" s="163">
        <v>197</v>
      </c>
      <c r="V31" s="157">
        <v>1183</v>
      </c>
      <c r="W31" s="61">
        <v>282</v>
      </c>
      <c r="X31" s="61">
        <v>307</v>
      </c>
      <c r="Y31" s="352">
        <v>589</v>
      </c>
      <c r="Z31" s="163">
        <v>302</v>
      </c>
      <c r="AA31" s="276">
        <v>891</v>
      </c>
      <c r="AB31" s="163">
        <v>109</v>
      </c>
      <c r="AC31" s="157">
        <v>1000</v>
      </c>
    </row>
    <row r="32" spans="1:29" ht="12.6" customHeight="1">
      <c r="A32" s="62" t="s">
        <v>7</v>
      </c>
      <c r="B32" s="23"/>
      <c r="C32" s="23"/>
      <c r="D32" s="75"/>
      <c r="E32" s="75" t="s">
        <v>33</v>
      </c>
      <c r="F32" s="75" t="s">
        <v>33</v>
      </c>
      <c r="G32" s="280"/>
      <c r="H32" s="75" t="s">
        <v>33</v>
      </c>
      <c r="I32" s="23"/>
      <c r="J32" s="75" t="s">
        <v>33</v>
      </c>
      <c r="K32" s="63">
        <v>-0.17737003058103973</v>
      </c>
      <c r="L32" s="63">
        <v>-0.90334572490706322</v>
      </c>
      <c r="M32" s="277"/>
      <c r="N32" s="63">
        <v>5.6923076923076925</v>
      </c>
      <c r="O32" s="23"/>
      <c r="P32" s="63">
        <v>1.3448275862068964</v>
      </c>
      <c r="Q32" s="63">
        <v>-0.27941176470588236</v>
      </c>
      <c r="R32" s="354"/>
      <c r="S32" s="63">
        <v>-3.4013605442176909E-2</v>
      </c>
      <c r="T32" s="277"/>
      <c r="U32" s="63">
        <v>-0.30633802816901412</v>
      </c>
      <c r="V32" s="23"/>
      <c r="W32" s="63">
        <v>0.43147208121827418</v>
      </c>
      <c r="X32" s="63">
        <v>8.8652482269503619E-2</v>
      </c>
      <c r="Y32" s="358"/>
      <c r="Z32" s="63">
        <v>-1.6286644951140072E-2</v>
      </c>
      <c r="AA32" s="277"/>
      <c r="AB32" s="63">
        <v>-0.63907284768211925</v>
      </c>
      <c r="AC32" s="23"/>
    </row>
    <row r="33" spans="1:169" ht="12" customHeight="1">
      <c r="A33" s="62" t="s">
        <v>8</v>
      </c>
      <c r="B33" s="23"/>
      <c r="C33" s="82" t="s">
        <v>33</v>
      </c>
      <c r="D33" s="64"/>
      <c r="E33" s="75"/>
      <c r="F33" s="64"/>
      <c r="G33" s="278"/>
      <c r="H33" s="64"/>
      <c r="I33" s="23">
        <v>9.3406593406593297E-2</v>
      </c>
      <c r="J33" s="64">
        <v>0.10847457627118651</v>
      </c>
      <c r="K33" s="75" t="s">
        <v>33</v>
      </c>
      <c r="L33" s="64">
        <v>-0.85310734463276838</v>
      </c>
      <c r="M33" s="278">
        <v>-1.5618789521228544</v>
      </c>
      <c r="N33" s="75" t="s">
        <v>33</v>
      </c>
      <c r="O33" s="82" t="s">
        <v>33</v>
      </c>
      <c r="P33" s="64">
        <v>0.24770642201834869</v>
      </c>
      <c r="Q33" s="64">
        <v>9.2936802973977661E-2</v>
      </c>
      <c r="R33" s="344"/>
      <c r="S33" s="64">
        <v>9.9230769230769234</v>
      </c>
      <c r="T33" s="278">
        <v>0.58520900321543401</v>
      </c>
      <c r="U33" s="64">
        <v>0.13218390804597702</v>
      </c>
      <c r="V33" s="23">
        <v>0.48618090452261309</v>
      </c>
      <c r="W33" s="64">
        <v>-0.30882352941176472</v>
      </c>
      <c r="X33" s="64">
        <v>4.421768707482987E-2</v>
      </c>
      <c r="Y33" s="344">
        <v>-0.16096866096866091</v>
      </c>
      <c r="Z33" s="64">
        <v>6.3380281690140761E-2</v>
      </c>
      <c r="AA33" s="278">
        <v>-9.6348884381338706E-2</v>
      </c>
      <c r="AB33" s="64">
        <v>-0.4467005076142132</v>
      </c>
      <c r="AC33" s="23">
        <v>-0.15469146238377007</v>
      </c>
    </row>
    <row r="34" spans="1:169" ht="12.75" customHeight="1">
      <c r="A34" s="198" t="s">
        <v>280</v>
      </c>
      <c r="B34" s="57">
        <v>1295.56</v>
      </c>
      <c r="C34" s="57">
        <v>961.09</v>
      </c>
      <c r="D34" s="193">
        <v>285.64</v>
      </c>
      <c r="E34" s="193">
        <v>217.15000000000009</v>
      </c>
      <c r="F34" s="193">
        <v>207.26</v>
      </c>
      <c r="G34" s="276">
        <v>710.05000000000007</v>
      </c>
      <c r="H34" s="193">
        <v>203.36000000000007</v>
      </c>
      <c r="I34" s="57">
        <v>913.41000000000008</v>
      </c>
      <c r="J34" s="193">
        <v>325</v>
      </c>
      <c r="K34" s="193">
        <v>252</v>
      </c>
      <c r="L34" s="193">
        <v>290.14999999999998</v>
      </c>
      <c r="M34" s="276">
        <v>867.15</v>
      </c>
      <c r="N34" s="193">
        <v>277.07</v>
      </c>
      <c r="O34" s="157">
        <v>1144.22</v>
      </c>
      <c r="P34" s="193">
        <v>299</v>
      </c>
      <c r="Q34" s="193">
        <v>304</v>
      </c>
      <c r="R34" s="352">
        <v>603</v>
      </c>
      <c r="S34" s="193">
        <v>295.16000000000003</v>
      </c>
      <c r="T34" s="276">
        <v>898.16000000000008</v>
      </c>
      <c r="U34" s="193">
        <v>255.92000000000002</v>
      </c>
      <c r="V34" s="157">
        <v>1154.0800000000002</v>
      </c>
      <c r="W34" s="61">
        <v>322.23</v>
      </c>
      <c r="X34" s="193">
        <v>310</v>
      </c>
      <c r="Y34" s="352">
        <v>632.23</v>
      </c>
      <c r="Z34" s="193">
        <v>313.93</v>
      </c>
      <c r="AA34" s="276">
        <v>946.16000000000008</v>
      </c>
      <c r="AB34" s="193">
        <v>249.84</v>
      </c>
      <c r="AC34" s="157">
        <v>1196</v>
      </c>
    </row>
    <row r="35" spans="1:169" ht="12" customHeight="1">
      <c r="A35" s="62" t="s">
        <v>7</v>
      </c>
      <c r="B35" s="23"/>
      <c r="C35" s="23"/>
      <c r="D35" s="63"/>
      <c r="E35" s="63">
        <v>-0.23977734210894797</v>
      </c>
      <c r="F35" s="63">
        <v>-4.5544554455446029E-2</v>
      </c>
      <c r="G35" s="277"/>
      <c r="H35" s="63">
        <v>-1.8816944900125088E-2</v>
      </c>
      <c r="I35" s="23"/>
      <c r="J35" s="63">
        <v>0.5981510621557824</v>
      </c>
      <c r="K35" s="63">
        <v>-0.22461538461538466</v>
      </c>
      <c r="L35" s="63">
        <v>0.1513888888888888</v>
      </c>
      <c r="M35" s="277"/>
      <c r="N35" s="63">
        <v>-4.5080130966741239E-2</v>
      </c>
      <c r="O35" s="23"/>
      <c r="P35" s="63">
        <v>7.9149673367741036E-2</v>
      </c>
      <c r="Q35" s="63">
        <v>1.6722408026755842E-2</v>
      </c>
      <c r="R35" s="354"/>
      <c r="S35" s="63">
        <v>-2.9078947368420982E-2</v>
      </c>
      <c r="T35" s="277"/>
      <c r="U35" s="63">
        <v>-0.13294484347472557</v>
      </c>
      <c r="V35" s="23"/>
      <c r="W35" s="63">
        <v>0.25910440762738363</v>
      </c>
      <c r="X35" s="63">
        <v>-3.7954256276572673E-2</v>
      </c>
      <c r="Y35" s="358"/>
      <c r="Z35" s="63">
        <v>1.2677419354838682E-2</v>
      </c>
      <c r="AA35" s="277"/>
      <c r="AB35" s="63">
        <v>-0.20415379224667918</v>
      </c>
      <c r="AC35" s="23"/>
    </row>
    <row r="36" spans="1:169" ht="12" customHeight="1">
      <c r="A36" s="62" t="s">
        <v>8</v>
      </c>
      <c r="B36" s="82"/>
      <c r="C36" s="82">
        <v>-0.25816635277408995</v>
      </c>
      <c r="D36" s="64"/>
      <c r="E36" s="64"/>
      <c r="F36" s="64"/>
      <c r="G36" s="278"/>
      <c r="H36" s="64"/>
      <c r="I36" s="82">
        <v>-4.9610338261765197E-2</v>
      </c>
      <c r="J36" s="64">
        <v>0.13779582691499792</v>
      </c>
      <c r="K36" s="64">
        <v>0.16048814183743909</v>
      </c>
      <c r="L36" s="64">
        <v>0.39993245199266614</v>
      </c>
      <c r="M36" s="278">
        <v>0.22125202450531645</v>
      </c>
      <c r="N36" s="64">
        <v>0.36246066089693096</v>
      </c>
      <c r="O36" s="82">
        <v>0.25269046758848712</v>
      </c>
      <c r="P36" s="64">
        <v>-7.999999999999996E-2</v>
      </c>
      <c r="Q36" s="64">
        <v>0.20634920634920628</v>
      </c>
      <c r="R36" s="344"/>
      <c r="S36" s="64">
        <v>1.7266930897811728E-2</v>
      </c>
      <c r="T36" s="278">
        <v>3.5760825693363474E-2</v>
      </c>
      <c r="U36" s="64">
        <v>-7.6334500306781572E-2</v>
      </c>
      <c r="V36" s="82">
        <v>8.6172239604274115E-3</v>
      </c>
      <c r="W36" s="64">
        <v>7.7692307692307727E-2</v>
      </c>
      <c r="X36" s="64">
        <v>1.9736842105263053E-2</v>
      </c>
      <c r="Y36" s="344">
        <v>4.8474295190713113E-2</v>
      </c>
      <c r="Z36" s="64">
        <v>6.3592627727334206E-2</v>
      </c>
      <c r="AA36" s="278">
        <v>5.3442593747216494E-2</v>
      </c>
      <c r="AB36" s="64">
        <v>-2.3757424195060994E-2</v>
      </c>
      <c r="AC36" s="82">
        <v>3.6323305143490803E-2</v>
      </c>
    </row>
    <row r="37" spans="1:169" s="34" customFormat="1" ht="12.75" customHeight="1">
      <c r="A37" s="60" t="s">
        <v>9</v>
      </c>
      <c r="B37" s="57">
        <v>3813</v>
      </c>
      <c r="C37" s="57">
        <v>1607</v>
      </c>
      <c r="D37" s="67">
        <v>970</v>
      </c>
      <c r="E37" s="67">
        <v>376</v>
      </c>
      <c r="F37" s="67">
        <v>921</v>
      </c>
      <c r="G37" s="276">
        <v>2267</v>
      </c>
      <c r="H37" s="61">
        <v>495</v>
      </c>
      <c r="I37" s="57">
        <v>2762</v>
      </c>
      <c r="J37" s="67">
        <v>910</v>
      </c>
      <c r="K37" s="67">
        <v>970</v>
      </c>
      <c r="L37" s="67">
        <v>653</v>
      </c>
      <c r="M37" s="276">
        <v>2533</v>
      </c>
      <c r="N37" s="163">
        <v>759</v>
      </c>
      <c r="O37" s="157">
        <v>3292</v>
      </c>
      <c r="P37" s="67">
        <v>1062</v>
      </c>
      <c r="Q37" s="67">
        <v>934</v>
      </c>
      <c r="R37" s="352">
        <v>1996</v>
      </c>
      <c r="S37" s="67">
        <v>925</v>
      </c>
      <c r="T37" s="276">
        <v>2921</v>
      </c>
      <c r="U37" s="163">
        <v>838</v>
      </c>
      <c r="V37" s="157">
        <v>3759</v>
      </c>
      <c r="W37" s="67">
        <v>908</v>
      </c>
      <c r="X37" s="67">
        <v>921</v>
      </c>
      <c r="Y37" s="352">
        <v>1829</v>
      </c>
      <c r="Z37" s="67">
        <v>934</v>
      </c>
      <c r="AA37" s="276">
        <v>2763</v>
      </c>
      <c r="AB37" s="163">
        <v>742</v>
      </c>
      <c r="AC37" s="157">
        <v>3505</v>
      </c>
    </row>
    <row r="38" spans="1:169" ht="10.199999999999999" customHeight="1">
      <c r="A38" s="62" t="s">
        <v>7</v>
      </c>
      <c r="B38" s="23"/>
      <c r="C38" s="23"/>
      <c r="D38" s="75"/>
      <c r="E38" s="63">
        <v>-0.6123711340206186</v>
      </c>
      <c r="F38" s="63">
        <v>1.4494680851063828</v>
      </c>
      <c r="G38" s="277"/>
      <c r="H38" s="63">
        <v>-0.46254071661237783</v>
      </c>
      <c r="I38" s="23"/>
      <c r="J38" s="63">
        <v>0.83838383838383845</v>
      </c>
      <c r="K38" s="63">
        <v>6.5934065934065922E-2</v>
      </c>
      <c r="L38" s="63">
        <v>-0.32680412371134016</v>
      </c>
      <c r="M38" s="277"/>
      <c r="N38" s="63">
        <v>0.16232771822358338</v>
      </c>
      <c r="O38" s="23"/>
      <c r="P38" s="63">
        <v>0.39920948616600782</v>
      </c>
      <c r="Q38" s="63">
        <v>-0.12052730696798497</v>
      </c>
      <c r="R38" s="354"/>
      <c r="S38" s="63">
        <v>-9.6359743040684842E-3</v>
      </c>
      <c r="T38" s="277"/>
      <c r="U38" s="63">
        <v>-9.4054054054054093E-2</v>
      </c>
      <c r="V38" s="23"/>
      <c r="W38" s="63">
        <v>8.3532219570405797E-2</v>
      </c>
      <c r="X38" s="63">
        <v>1.4317180616740144E-2</v>
      </c>
      <c r="Y38" s="358"/>
      <c r="Z38" s="63">
        <v>1.4115092290988063E-2</v>
      </c>
      <c r="AA38" s="277"/>
      <c r="AB38" s="63">
        <v>-0.20556745182012848</v>
      </c>
      <c r="AC38" s="23"/>
    </row>
    <row r="39" spans="1:169" ht="10.199999999999999" customHeight="1">
      <c r="A39" s="62" t="s">
        <v>8</v>
      </c>
      <c r="B39" s="23"/>
      <c r="C39" s="23">
        <v>-0.57854707579333864</v>
      </c>
      <c r="D39" s="64"/>
      <c r="E39" s="64"/>
      <c r="F39" s="64"/>
      <c r="G39" s="278"/>
      <c r="H39" s="75"/>
      <c r="I39" s="23">
        <v>0.71873055382700679</v>
      </c>
      <c r="J39" s="64">
        <v>-6.1855670103092786E-2</v>
      </c>
      <c r="K39" s="64">
        <v>1.5797872340425534</v>
      </c>
      <c r="L39" s="64">
        <v>-0.29098805646036918</v>
      </c>
      <c r="M39" s="278">
        <v>0.11733568592853993</v>
      </c>
      <c r="N39" s="64">
        <v>0.53333333333333344</v>
      </c>
      <c r="O39" s="23">
        <v>0.19188993482983352</v>
      </c>
      <c r="P39" s="64">
        <v>0.16703296703296711</v>
      </c>
      <c r="Q39" s="64">
        <v>-3.7113402061855649E-2</v>
      </c>
      <c r="R39" s="344"/>
      <c r="S39" s="64">
        <v>0.41653905053598783</v>
      </c>
      <c r="T39" s="278">
        <v>0.15317804974338722</v>
      </c>
      <c r="U39" s="64">
        <v>0.10408432147562574</v>
      </c>
      <c r="V39" s="23">
        <v>0.14185905224787354</v>
      </c>
      <c r="W39" s="64">
        <v>-0.14500941619585683</v>
      </c>
      <c r="X39" s="64">
        <v>-1.3918629550321193E-2</v>
      </c>
      <c r="Y39" s="344">
        <v>-8.3667334669338622E-2</v>
      </c>
      <c r="Z39" s="64">
        <v>9.7297297297296303E-3</v>
      </c>
      <c r="AA39" s="278">
        <v>-5.4091064703868486E-2</v>
      </c>
      <c r="AB39" s="64">
        <v>-0.11455847255369933</v>
      </c>
      <c r="AC39" s="23">
        <v>-6.757116254322959E-2</v>
      </c>
    </row>
    <row r="40" spans="1:169" ht="11.25" customHeight="1">
      <c r="A40" s="79" t="s">
        <v>279</v>
      </c>
      <c r="B40" s="157">
        <v>3881</v>
      </c>
      <c r="C40" s="157">
        <v>3916</v>
      </c>
      <c r="D40" s="67">
        <v>945</v>
      </c>
      <c r="E40" s="67">
        <v>913</v>
      </c>
      <c r="F40" s="67">
        <v>960</v>
      </c>
      <c r="G40" s="276">
        <v>2818</v>
      </c>
      <c r="H40" s="67">
        <v>870</v>
      </c>
      <c r="I40" s="157">
        <v>3688</v>
      </c>
      <c r="J40" s="67">
        <v>907</v>
      </c>
      <c r="K40" s="67">
        <v>951</v>
      </c>
      <c r="L40" s="67">
        <v>914</v>
      </c>
      <c r="M40" s="276">
        <v>2772</v>
      </c>
      <c r="N40" s="163">
        <v>887</v>
      </c>
      <c r="O40" s="157">
        <v>3659</v>
      </c>
      <c r="P40" s="67">
        <v>918</v>
      </c>
      <c r="Q40" s="67">
        <v>944</v>
      </c>
      <c r="R40" s="352">
        <v>1862</v>
      </c>
      <c r="S40" s="67">
        <v>938</v>
      </c>
      <c r="T40" s="276">
        <v>2800</v>
      </c>
      <c r="U40" s="163">
        <v>909</v>
      </c>
      <c r="V40" s="157">
        <v>3709</v>
      </c>
      <c r="W40" s="67">
        <v>958</v>
      </c>
      <c r="X40" s="67">
        <v>924</v>
      </c>
      <c r="Y40" s="352">
        <v>1882</v>
      </c>
      <c r="Z40" s="67">
        <v>947</v>
      </c>
      <c r="AA40" s="276">
        <v>2829</v>
      </c>
      <c r="AB40" s="163">
        <v>907</v>
      </c>
      <c r="AC40" s="157">
        <v>3736</v>
      </c>
    </row>
    <row r="41" spans="1:169" ht="10.95" customHeight="1">
      <c r="A41" s="62" t="s">
        <v>7</v>
      </c>
      <c r="B41" s="23"/>
      <c r="C41" s="23"/>
      <c r="D41" s="63"/>
      <c r="E41" s="63">
        <v>-3.3862433862433816E-2</v>
      </c>
      <c r="F41" s="63">
        <v>5.1478641840087658E-2</v>
      </c>
      <c r="G41" s="277"/>
      <c r="H41" s="63">
        <v>-9.375E-2</v>
      </c>
      <c r="I41" s="23"/>
      <c r="J41" s="63">
        <v>4.2528735632183956E-2</v>
      </c>
      <c r="K41" s="63">
        <v>4.8511576626240283E-2</v>
      </c>
      <c r="L41" s="63">
        <v>-3.8906414300736047E-2</v>
      </c>
      <c r="M41" s="277"/>
      <c r="N41" s="63">
        <v>-2.9540481400437635E-2</v>
      </c>
      <c r="O41" s="23"/>
      <c r="P41" s="63">
        <v>3.4949267192784683E-2</v>
      </c>
      <c r="Q41" s="63">
        <v>2.8322440087146017E-2</v>
      </c>
      <c r="R41" s="354"/>
      <c r="S41" s="63">
        <v>-6.3559322033898136E-3</v>
      </c>
      <c r="T41" s="277"/>
      <c r="U41" s="63">
        <v>-3.0916844349680117E-2</v>
      </c>
      <c r="V41" s="23"/>
      <c r="W41" s="63">
        <v>5.3905390539053855E-2</v>
      </c>
      <c r="X41" s="63">
        <v>-3.5490605427974997E-2</v>
      </c>
      <c r="Y41" s="358"/>
      <c r="Z41" s="63">
        <v>2.4891774891774965E-2</v>
      </c>
      <c r="AA41" s="277"/>
      <c r="AB41" s="63">
        <v>-4.2238648363252418E-2</v>
      </c>
      <c r="AC41" s="23"/>
    </row>
    <row r="42" spans="1:169" ht="10.95" customHeight="1">
      <c r="A42" s="62" t="s">
        <v>8</v>
      </c>
      <c r="B42" s="23"/>
      <c r="C42" s="23">
        <v>9.0182942540582012E-3</v>
      </c>
      <c r="D42" s="64"/>
      <c r="E42" s="64"/>
      <c r="F42" s="64"/>
      <c r="G42" s="278"/>
      <c r="H42" s="64"/>
      <c r="I42" s="23">
        <v>-5.8222676200204271E-2</v>
      </c>
      <c r="J42" s="64">
        <v>-4.0211640211640254E-2</v>
      </c>
      <c r="K42" s="64">
        <v>4.1621029572836754E-2</v>
      </c>
      <c r="L42" s="64">
        <v>-4.7916666666666718E-2</v>
      </c>
      <c r="M42" s="278">
        <v>-1.6323633782824754E-2</v>
      </c>
      <c r="N42" s="64">
        <v>1.9540229885057547E-2</v>
      </c>
      <c r="O42" s="23">
        <v>-7.8633405639912946E-3</v>
      </c>
      <c r="P42" s="64">
        <v>1.2127894156560126E-2</v>
      </c>
      <c r="Q42" s="64">
        <v>-7.3606729758148859E-3</v>
      </c>
      <c r="R42" s="344"/>
      <c r="S42" s="64">
        <v>2.6258205689277947E-2</v>
      </c>
      <c r="T42" s="278">
        <v>1.0101010101010166E-2</v>
      </c>
      <c r="U42" s="64">
        <v>2.4802705749718212E-2</v>
      </c>
      <c r="V42" s="23">
        <v>1.3664935774801767E-2</v>
      </c>
      <c r="W42" s="64">
        <v>4.3572984749455257E-2</v>
      </c>
      <c r="X42" s="64">
        <v>-2.1186440677966156E-2</v>
      </c>
      <c r="Y42" s="344">
        <v>1.074113856068748E-2</v>
      </c>
      <c r="Z42" s="64">
        <v>9.5948827292111627E-3</v>
      </c>
      <c r="AA42" s="278">
        <v>1.0357142857142954E-2</v>
      </c>
      <c r="AB42" s="64">
        <v>-2.2002200220021528E-3</v>
      </c>
      <c r="AC42" s="23">
        <v>7.2795901860340795E-3</v>
      </c>
    </row>
    <row r="43" spans="1:169" ht="12.6" customHeight="1">
      <c r="A43" s="60" t="s">
        <v>251</v>
      </c>
      <c r="B43" s="56">
        <v>0.45</v>
      </c>
      <c r="C43" s="196">
        <v>-0.39</v>
      </c>
      <c r="D43" s="65">
        <v>0.11</v>
      </c>
      <c r="E43" s="195">
        <v>-0.56999999999999995</v>
      </c>
      <c r="F43" s="195">
        <v>0.06</v>
      </c>
      <c r="G43" s="281">
        <v>-0.4</v>
      </c>
      <c r="H43" s="195">
        <v>-3.0000000000000041E-2</v>
      </c>
      <c r="I43" s="196">
        <v>-0.43</v>
      </c>
      <c r="J43" s="65">
        <v>0.12</v>
      </c>
      <c r="K43" s="195">
        <v>0.1</v>
      </c>
      <c r="L43" s="195">
        <v>0.01</v>
      </c>
      <c r="M43" s="286">
        <v>0.22999999999999998</v>
      </c>
      <c r="N43" s="195">
        <v>5.9999999999999977E-2</v>
      </c>
      <c r="O43" s="196">
        <v>0.28999999999999998</v>
      </c>
      <c r="P43" s="65">
        <v>0.15</v>
      </c>
      <c r="Q43" s="195">
        <v>0.11</v>
      </c>
      <c r="R43" s="369">
        <v>0.25</v>
      </c>
      <c r="S43" s="195">
        <v>0.1</v>
      </c>
      <c r="T43" s="286">
        <v>0.36</v>
      </c>
      <c r="U43" s="195">
        <v>7.0000000000000034E-2</v>
      </c>
      <c r="V43" s="196">
        <v>0.43</v>
      </c>
      <c r="W43" s="65">
        <v>0.1</v>
      </c>
      <c r="X43" s="195">
        <v>0.11</v>
      </c>
      <c r="Y43" s="369">
        <v>0.21000000000000002</v>
      </c>
      <c r="Z43" s="195">
        <v>0.11</v>
      </c>
      <c r="AA43" s="286">
        <v>0.32</v>
      </c>
      <c r="AB43" s="195">
        <v>4.0000000000000022E-2</v>
      </c>
      <c r="AC43" s="196">
        <v>0.36</v>
      </c>
    </row>
    <row r="44" spans="1:169">
      <c r="A44" s="60" t="s">
        <v>27</v>
      </c>
      <c r="B44" s="57">
        <v>2765</v>
      </c>
      <c r="C44" s="57">
        <v>2765</v>
      </c>
      <c r="D44" s="66">
        <v>2765</v>
      </c>
      <c r="E44" s="66">
        <v>2765</v>
      </c>
      <c r="F44" s="66">
        <v>2765</v>
      </c>
      <c r="G44" s="282">
        <v>2765</v>
      </c>
      <c r="H44" s="66">
        <v>2765</v>
      </c>
      <c r="I44" s="57">
        <v>2765</v>
      </c>
      <c r="J44" s="66">
        <v>2765</v>
      </c>
      <c r="K44" s="66">
        <v>2765</v>
      </c>
      <c r="L44" s="66">
        <v>2765</v>
      </c>
      <c r="M44" s="282">
        <v>2765</v>
      </c>
      <c r="N44" s="66">
        <v>2765</v>
      </c>
      <c r="O44" s="57">
        <v>2765</v>
      </c>
      <c r="P44" s="66">
        <v>2765</v>
      </c>
      <c r="Q44" s="66">
        <v>2765</v>
      </c>
      <c r="R44" s="365">
        <v>2765</v>
      </c>
      <c r="S44" s="66">
        <v>2765</v>
      </c>
      <c r="T44" s="282">
        <v>2765</v>
      </c>
      <c r="U44" s="66">
        <v>2765</v>
      </c>
      <c r="V44" s="57">
        <v>2765</v>
      </c>
      <c r="W44" s="66">
        <v>2765</v>
      </c>
      <c r="X44" s="66">
        <v>2765</v>
      </c>
      <c r="Y44" s="365">
        <v>2765</v>
      </c>
      <c r="Z44" s="66">
        <v>2765</v>
      </c>
      <c r="AA44" s="282">
        <v>2765</v>
      </c>
      <c r="AB44" s="66">
        <v>2765</v>
      </c>
      <c r="AC44" s="157">
        <v>2766</v>
      </c>
    </row>
    <row r="45" spans="1:169" s="290" customFormat="1" ht="13.5" customHeight="1">
      <c r="A45" s="295" t="s">
        <v>103</v>
      </c>
      <c r="B45" s="283"/>
      <c r="C45" s="283"/>
      <c r="D45" s="283"/>
      <c r="E45" s="283"/>
      <c r="F45" s="283"/>
      <c r="G45" s="283"/>
      <c r="H45" s="283"/>
      <c r="I45" s="283"/>
      <c r="J45" s="283"/>
      <c r="K45" s="283"/>
      <c r="L45" s="283"/>
      <c r="M45" s="283"/>
      <c r="N45" s="283"/>
      <c r="O45" s="283"/>
      <c r="P45" s="283"/>
      <c r="Q45" s="283"/>
      <c r="R45" s="283"/>
      <c r="S45" s="283"/>
      <c r="T45" s="283"/>
      <c r="U45" s="283"/>
      <c r="V45" s="283"/>
      <c r="W45" s="283"/>
      <c r="X45" s="283"/>
      <c r="Y45" s="283"/>
      <c r="Z45" s="283"/>
      <c r="AA45" s="283"/>
      <c r="AB45" s="283"/>
      <c r="AC45" s="28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</row>
    <row r="46" spans="1:169" ht="13.5" customHeight="1">
      <c r="A46" s="60" t="s">
        <v>209</v>
      </c>
      <c r="B46" s="57">
        <v>3903</v>
      </c>
      <c r="C46" s="57">
        <v>3413</v>
      </c>
      <c r="D46" s="61">
        <v>819</v>
      </c>
      <c r="E46" s="61">
        <v>822</v>
      </c>
      <c r="F46" s="61">
        <v>813</v>
      </c>
      <c r="G46" s="276">
        <v>2454</v>
      </c>
      <c r="H46" s="61">
        <v>854</v>
      </c>
      <c r="I46" s="57">
        <v>3308</v>
      </c>
      <c r="J46" s="61">
        <v>801</v>
      </c>
      <c r="K46" s="61">
        <v>760</v>
      </c>
      <c r="L46" s="61">
        <v>790</v>
      </c>
      <c r="M46" s="276">
        <v>2351</v>
      </c>
      <c r="N46" s="61">
        <v>822</v>
      </c>
      <c r="O46" s="57">
        <v>3173</v>
      </c>
      <c r="P46" s="61">
        <v>831</v>
      </c>
      <c r="Q46" s="61">
        <v>797</v>
      </c>
      <c r="R46" s="352">
        <v>1628</v>
      </c>
      <c r="S46" s="61">
        <v>742</v>
      </c>
      <c r="T46" s="276">
        <v>2370</v>
      </c>
      <c r="U46" s="61">
        <v>887</v>
      </c>
      <c r="V46" s="57">
        <v>3257</v>
      </c>
      <c r="W46" s="61">
        <v>827</v>
      </c>
      <c r="X46" s="61">
        <v>834</v>
      </c>
      <c r="Y46" s="352">
        <v>1661</v>
      </c>
      <c r="Z46" s="61">
        <v>848</v>
      </c>
      <c r="AA46" s="276">
        <v>2509</v>
      </c>
      <c r="AB46" s="61">
        <v>880</v>
      </c>
      <c r="AC46" s="57">
        <v>3389</v>
      </c>
      <c r="AD46" s="390"/>
    </row>
    <row r="47" spans="1:169" ht="10.5" customHeight="1">
      <c r="A47" s="62" t="s">
        <v>7</v>
      </c>
      <c r="B47" s="23"/>
      <c r="C47" s="23"/>
      <c r="D47" s="63"/>
      <c r="E47" s="63">
        <v>3.66300366300365E-3</v>
      </c>
      <c r="F47" s="63">
        <v>-1.0948905109489093E-2</v>
      </c>
      <c r="G47" s="277"/>
      <c r="H47" s="63">
        <v>5.0430504305043033E-2</v>
      </c>
      <c r="I47" s="23"/>
      <c r="J47" s="63">
        <v>-6.2060889929742347E-2</v>
      </c>
      <c r="K47" s="63">
        <v>-5.1186017478152324E-2</v>
      </c>
      <c r="L47" s="63">
        <v>3.9473684210526327E-2</v>
      </c>
      <c r="M47" s="277"/>
      <c r="N47" s="63">
        <v>4.0506329113924044E-2</v>
      </c>
      <c r="O47" s="23"/>
      <c r="P47" s="63">
        <v>1.0948905109489093E-2</v>
      </c>
      <c r="Q47" s="63">
        <v>-4.0914560770156427E-2</v>
      </c>
      <c r="R47" s="354"/>
      <c r="S47" s="63">
        <v>-6.9008782936009982E-2</v>
      </c>
      <c r="T47" s="277"/>
      <c r="U47" s="63">
        <v>0.19541778975741231</v>
      </c>
      <c r="V47" s="23"/>
      <c r="W47" s="63">
        <v>-6.7643742953776731E-2</v>
      </c>
      <c r="X47" s="63">
        <v>8.46432889963733E-3</v>
      </c>
      <c r="Y47" s="358"/>
      <c r="Z47" s="63">
        <v>1.6786570743405171E-2</v>
      </c>
      <c r="AA47" s="277"/>
      <c r="AB47" s="63">
        <v>3.7735849056603765E-2</v>
      </c>
      <c r="AC47" s="23"/>
    </row>
    <row r="48" spans="1:169" ht="13.5" customHeight="1">
      <c r="A48" s="62" t="s">
        <v>8</v>
      </c>
      <c r="B48" s="23"/>
      <c r="C48" s="23">
        <v>-0.12554445298488337</v>
      </c>
      <c r="D48" s="64"/>
      <c r="E48" s="64"/>
      <c r="F48" s="64"/>
      <c r="G48" s="278"/>
      <c r="H48" s="64"/>
      <c r="I48" s="23">
        <v>-3.0764723117491899E-2</v>
      </c>
      <c r="J48" s="64">
        <v>-2.1978021978022011E-2</v>
      </c>
      <c r="K48" s="64">
        <v>-7.5425790754257926E-2</v>
      </c>
      <c r="L48" s="64">
        <v>-2.8290282902828978E-2</v>
      </c>
      <c r="M48" s="278">
        <v>-4.1972290138549306E-2</v>
      </c>
      <c r="N48" s="64">
        <v>-3.7470725995316201E-2</v>
      </c>
      <c r="O48" s="23">
        <v>-4.0810157194679619E-2</v>
      </c>
      <c r="P48" s="64">
        <v>3.7453183520599342E-2</v>
      </c>
      <c r="Q48" s="64">
        <v>4.8684210526315885E-2</v>
      </c>
      <c r="R48" s="344"/>
      <c r="S48" s="64">
        <v>-6.0759493670886067E-2</v>
      </c>
      <c r="T48" s="278">
        <v>8.0816673755848001E-3</v>
      </c>
      <c r="U48" s="64">
        <v>7.9075425790754217E-2</v>
      </c>
      <c r="V48" s="23">
        <v>2.6473369051370987E-2</v>
      </c>
      <c r="W48" s="64">
        <v>-4.8134777376654947E-3</v>
      </c>
      <c r="X48" s="64">
        <v>4.6424090338770485E-2</v>
      </c>
      <c r="Y48" s="344">
        <v>2.0270270270270174E-2</v>
      </c>
      <c r="Z48" s="64">
        <v>0.14285714285714279</v>
      </c>
      <c r="AA48" s="278">
        <v>5.8649789029535881E-2</v>
      </c>
      <c r="AB48" s="64">
        <v>-7.8917700112739464E-3</v>
      </c>
      <c r="AC48" s="23">
        <v>4.0528093337427018E-2</v>
      </c>
    </row>
    <row r="49" spans="1:30" ht="13.5" customHeight="1">
      <c r="A49" s="60" t="s">
        <v>60</v>
      </c>
      <c r="B49" s="57">
        <v>805</v>
      </c>
      <c r="C49" s="57">
        <v>789</v>
      </c>
      <c r="D49" s="61">
        <v>189</v>
      </c>
      <c r="E49" s="61">
        <v>194</v>
      </c>
      <c r="F49" s="61">
        <v>193</v>
      </c>
      <c r="G49" s="276">
        <v>576</v>
      </c>
      <c r="H49" s="61">
        <v>181</v>
      </c>
      <c r="I49" s="57">
        <v>757</v>
      </c>
      <c r="J49" s="61">
        <v>185</v>
      </c>
      <c r="K49" s="61">
        <v>201</v>
      </c>
      <c r="L49" s="61">
        <v>199</v>
      </c>
      <c r="M49" s="276">
        <v>585</v>
      </c>
      <c r="N49" s="61">
        <v>191</v>
      </c>
      <c r="O49" s="57">
        <v>776</v>
      </c>
      <c r="P49" s="61">
        <v>182</v>
      </c>
      <c r="Q49" s="61">
        <v>180</v>
      </c>
      <c r="R49" s="352">
        <v>362</v>
      </c>
      <c r="S49" s="61">
        <v>173</v>
      </c>
      <c r="T49" s="276">
        <v>535</v>
      </c>
      <c r="U49" s="61">
        <v>182</v>
      </c>
      <c r="V49" s="57">
        <v>717</v>
      </c>
      <c r="W49" s="61">
        <v>183</v>
      </c>
      <c r="X49" s="61">
        <v>179</v>
      </c>
      <c r="Y49" s="352">
        <v>362</v>
      </c>
      <c r="Z49" s="61">
        <v>192</v>
      </c>
      <c r="AA49" s="276">
        <v>554</v>
      </c>
      <c r="AB49" s="61">
        <v>189</v>
      </c>
      <c r="AC49" s="57">
        <v>743</v>
      </c>
      <c r="AD49" s="390"/>
    </row>
    <row r="50" spans="1:30" ht="10.199999999999999" customHeight="1">
      <c r="A50" s="62" t="s">
        <v>7</v>
      </c>
      <c r="B50" s="23"/>
      <c r="C50" s="23"/>
      <c r="D50" s="63"/>
      <c r="E50" s="63">
        <v>2.6455026455026509E-2</v>
      </c>
      <c r="F50" s="63">
        <v>-5.1546391752577136E-3</v>
      </c>
      <c r="G50" s="277"/>
      <c r="H50" s="63">
        <v>-6.2176165803108807E-2</v>
      </c>
      <c r="I50" s="23"/>
      <c r="J50" s="63">
        <v>2.2099447513812098E-2</v>
      </c>
      <c r="K50" s="63">
        <v>8.6486486486486491E-2</v>
      </c>
      <c r="L50" s="63">
        <v>-9.9502487562188602E-3</v>
      </c>
      <c r="M50" s="277"/>
      <c r="N50" s="63">
        <v>-4.020100502512558E-2</v>
      </c>
      <c r="O50" s="23"/>
      <c r="P50" s="63">
        <v>-4.7120418848167533E-2</v>
      </c>
      <c r="Q50" s="63">
        <v>-1.098901098901095E-2</v>
      </c>
      <c r="R50" s="354"/>
      <c r="S50" s="63">
        <v>-3.8888888888888862E-2</v>
      </c>
      <c r="T50" s="277"/>
      <c r="U50" s="63">
        <v>5.2023121387283267E-2</v>
      </c>
      <c r="V50" s="23"/>
      <c r="W50" s="63">
        <v>5.494505494505475E-3</v>
      </c>
      <c r="X50" s="63">
        <v>-2.1857923497267784E-2</v>
      </c>
      <c r="Y50" s="358"/>
      <c r="Z50" s="63">
        <v>7.2625698324022325E-2</v>
      </c>
      <c r="AA50" s="277"/>
      <c r="AB50" s="63">
        <v>-1.5625E-2</v>
      </c>
      <c r="AC50" s="23"/>
    </row>
    <row r="51" spans="1:30" ht="12.6" customHeight="1">
      <c r="A51" s="62" t="s">
        <v>8</v>
      </c>
      <c r="B51" s="23"/>
      <c r="C51" s="23">
        <v>-1.9875776397515477E-2</v>
      </c>
      <c r="D51" s="64"/>
      <c r="E51" s="64"/>
      <c r="F51" s="64"/>
      <c r="G51" s="278"/>
      <c r="H51" s="64"/>
      <c r="I51" s="23">
        <v>-4.0557667934093766E-2</v>
      </c>
      <c r="J51" s="64">
        <v>-2.1164021164021163E-2</v>
      </c>
      <c r="K51" s="64">
        <v>3.6082474226804218E-2</v>
      </c>
      <c r="L51" s="64">
        <v>3.1088082901554515E-2</v>
      </c>
      <c r="M51" s="278">
        <v>1.5625E-2</v>
      </c>
      <c r="N51" s="64">
        <v>5.5248618784530468E-2</v>
      </c>
      <c r="O51" s="23">
        <v>2.5099075297225992E-2</v>
      </c>
      <c r="P51" s="64">
        <v>-1.6216216216216162E-2</v>
      </c>
      <c r="Q51" s="64">
        <v>-0.10447761194029848</v>
      </c>
      <c r="R51" s="344"/>
      <c r="S51" s="64">
        <v>-0.1306532663316583</v>
      </c>
      <c r="T51" s="278">
        <v>-8.54700854700855E-2</v>
      </c>
      <c r="U51" s="64">
        <v>-4.7120418848167533E-2</v>
      </c>
      <c r="V51" s="23">
        <v>-7.6030927835051498E-2</v>
      </c>
      <c r="W51" s="64">
        <v>5.494505494505475E-3</v>
      </c>
      <c r="X51" s="64">
        <v>-5.5555555555555358E-3</v>
      </c>
      <c r="Y51" s="344">
        <v>0</v>
      </c>
      <c r="Z51" s="64">
        <v>0.10982658959537561</v>
      </c>
      <c r="AA51" s="278">
        <v>3.5514018691588767E-2</v>
      </c>
      <c r="AB51" s="64">
        <v>3.8461538461538547E-2</v>
      </c>
      <c r="AC51" s="23">
        <v>3.6262203626220346E-2</v>
      </c>
    </row>
    <row r="52" spans="1:30" ht="13.5" customHeight="1">
      <c r="A52" s="60" t="s">
        <v>61</v>
      </c>
      <c r="B52" s="57">
        <v>867</v>
      </c>
      <c r="C52" s="57">
        <v>771</v>
      </c>
      <c r="D52" s="61">
        <v>191</v>
      </c>
      <c r="E52" s="61">
        <v>181</v>
      </c>
      <c r="F52" s="61">
        <v>202</v>
      </c>
      <c r="G52" s="276">
        <v>574</v>
      </c>
      <c r="H52" s="61">
        <v>232</v>
      </c>
      <c r="I52" s="57">
        <v>806</v>
      </c>
      <c r="J52" s="61">
        <v>188</v>
      </c>
      <c r="K52" s="61">
        <v>176</v>
      </c>
      <c r="L52" s="61">
        <v>189</v>
      </c>
      <c r="M52" s="276">
        <v>553</v>
      </c>
      <c r="N52" s="61">
        <v>194</v>
      </c>
      <c r="O52" s="57">
        <v>747</v>
      </c>
      <c r="P52" s="61">
        <v>221</v>
      </c>
      <c r="Q52" s="61">
        <v>200</v>
      </c>
      <c r="R52" s="352">
        <v>421</v>
      </c>
      <c r="S52" s="61">
        <v>146</v>
      </c>
      <c r="T52" s="276">
        <v>567</v>
      </c>
      <c r="U52" s="61">
        <v>236</v>
      </c>
      <c r="V52" s="57">
        <v>803</v>
      </c>
      <c r="W52" s="61">
        <v>203</v>
      </c>
      <c r="X52" s="61">
        <v>191</v>
      </c>
      <c r="Y52" s="352">
        <v>394</v>
      </c>
      <c r="Z52" s="61">
        <v>182</v>
      </c>
      <c r="AA52" s="276">
        <v>576</v>
      </c>
      <c r="AB52" s="61">
        <v>206</v>
      </c>
      <c r="AC52" s="57">
        <v>782</v>
      </c>
      <c r="AD52" s="390"/>
    </row>
    <row r="53" spans="1:30" ht="10.199999999999999" customHeight="1">
      <c r="A53" s="62" t="s">
        <v>7</v>
      </c>
      <c r="B53" s="23"/>
      <c r="C53" s="23"/>
      <c r="D53" s="63"/>
      <c r="E53" s="63">
        <v>-5.2356020942408432E-2</v>
      </c>
      <c r="F53" s="63">
        <v>0.11602209944751385</v>
      </c>
      <c r="G53" s="277"/>
      <c r="H53" s="63">
        <v>0.14851485148514842</v>
      </c>
      <c r="I53" s="23"/>
      <c r="J53" s="63">
        <v>-0.18965517241379315</v>
      </c>
      <c r="K53" s="63">
        <v>-6.3829787234042534E-2</v>
      </c>
      <c r="L53" s="63">
        <v>7.3863636363636465E-2</v>
      </c>
      <c r="M53" s="277"/>
      <c r="N53" s="63">
        <v>2.6455026455026509E-2</v>
      </c>
      <c r="O53" s="23"/>
      <c r="P53" s="63">
        <v>0.13917525773195871</v>
      </c>
      <c r="Q53" s="63">
        <v>-9.5022624434389136E-2</v>
      </c>
      <c r="R53" s="354"/>
      <c r="S53" s="63">
        <v>-0.27</v>
      </c>
      <c r="T53" s="277"/>
      <c r="U53" s="63">
        <v>0.61643835616438358</v>
      </c>
      <c r="V53" s="23"/>
      <c r="W53" s="63">
        <v>-0.13983050847457623</v>
      </c>
      <c r="X53" s="63">
        <v>-5.9113300492610876E-2</v>
      </c>
      <c r="Y53" s="358"/>
      <c r="Z53" s="63">
        <v>-4.7120418848167533E-2</v>
      </c>
      <c r="AA53" s="277"/>
      <c r="AB53" s="63">
        <v>0.13186813186813184</v>
      </c>
      <c r="AC53" s="23"/>
    </row>
    <row r="54" spans="1:30" ht="14.4" customHeight="1">
      <c r="A54" s="62" t="s">
        <v>8</v>
      </c>
      <c r="B54" s="23"/>
      <c r="C54" s="23">
        <v>-0.11072664359861595</v>
      </c>
      <c r="D54" s="64"/>
      <c r="E54" s="64"/>
      <c r="F54" s="64"/>
      <c r="G54" s="276"/>
      <c r="H54" s="64"/>
      <c r="I54" s="23">
        <v>4.5395590142671916E-2</v>
      </c>
      <c r="J54" s="64">
        <v>-1.5706806282722474E-2</v>
      </c>
      <c r="K54" s="64">
        <v>-2.7624309392265234E-2</v>
      </c>
      <c r="L54" s="64">
        <v>-6.4356435643564303E-2</v>
      </c>
      <c r="M54" s="278">
        <v>-3.6585365853658569E-2</v>
      </c>
      <c r="N54" s="64">
        <v>-0.16379310344827591</v>
      </c>
      <c r="O54" s="23">
        <v>-7.3200992555831235E-2</v>
      </c>
      <c r="P54" s="64">
        <v>0.17553191489361697</v>
      </c>
      <c r="Q54" s="64">
        <v>0.13636363636363646</v>
      </c>
      <c r="R54" s="344"/>
      <c r="S54" s="64">
        <v>-0.22751322751322756</v>
      </c>
      <c r="T54" s="278">
        <v>2.5316455696202445E-2</v>
      </c>
      <c r="U54" s="64">
        <v>0.21649484536082464</v>
      </c>
      <c r="V54" s="23">
        <v>7.4966532797858143E-2</v>
      </c>
      <c r="W54" s="64">
        <v>-8.1447963800905021E-2</v>
      </c>
      <c r="X54" s="64">
        <v>-4.500000000000004E-2</v>
      </c>
      <c r="Y54" s="344">
        <v>-6.4133016627078376E-2</v>
      </c>
      <c r="Z54" s="64">
        <v>0.24657534246575352</v>
      </c>
      <c r="AA54" s="278">
        <v>1.5873015873015817E-2</v>
      </c>
      <c r="AB54" s="64">
        <v>-0.1271186440677966</v>
      </c>
      <c r="AC54" s="23">
        <v>-2.6151930261519296E-2</v>
      </c>
    </row>
    <row r="55" spans="1:30" ht="13.5" customHeight="1">
      <c r="A55" s="60" t="s">
        <v>146</v>
      </c>
      <c r="B55" s="57">
        <v>636</v>
      </c>
      <c r="C55" s="57">
        <v>653</v>
      </c>
      <c r="D55" s="61">
        <v>160</v>
      </c>
      <c r="E55" s="61">
        <v>176</v>
      </c>
      <c r="F55" s="61">
        <v>149</v>
      </c>
      <c r="G55" s="276">
        <v>485</v>
      </c>
      <c r="H55" s="61">
        <v>159</v>
      </c>
      <c r="I55" s="57">
        <v>644</v>
      </c>
      <c r="J55" s="61">
        <v>164</v>
      </c>
      <c r="K55" s="61">
        <v>143</v>
      </c>
      <c r="L55" s="61">
        <v>135</v>
      </c>
      <c r="M55" s="276">
        <v>442</v>
      </c>
      <c r="N55" s="61">
        <v>147</v>
      </c>
      <c r="O55" s="57">
        <v>589</v>
      </c>
      <c r="P55" s="61">
        <v>144</v>
      </c>
      <c r="Q55" s="61">
        <v>133</v>
      </c>
      <c r="R55" s="352">
        <v>277</v>
      </c>
      <c r="S55" s="61">
        <v>128</v>
      </c>
      <c r="T55" s="276">
        <v>405</v>
      </c>
      <c r="U55" s="61">
        <v>148</v>
      </c>
      <c r="V55" s="57">
        <v>553</v>
      </c>
      <c r="W55" s="61">
        <v>131</v>
      </c>
      <c r="X55" s="61">
        <v>149</v>
      </c>
      <c r="Y55" s="352">
        <v>280</v>
      </c>
      <c r="Z55" s="61">
        <v>138</v>
      </c>
      <c r="AA55" s="276">
        <v>418</v>
      </c>
      <c r="AB55" s="61">
        <v>149</v>
      </c>
      <c r="AC55" s="57">
        <v>567</v>
      </c>
      <c r="AD55" s="390"/>
    </row>
    <row r="56" spans="1:30" ht="9.6" customHeight="1">
      <c r="A56" s="62" t="s">
        <v>7</v>
      </c>
      <c r="B56" s="23"/>
      <c r="C56" s="23"/>
      <c r="D56" s="63"/>
      <c r="E56" s="63">
        <v>0.10000000000000009</v>
      </c>
      <c r="F56" s="63">
        <v>-0.15340909090909094</v>
      </c>
      <c r="G56" s="277"/>
      <c r="H56" s="63">
        <v>6.7114093959731447E-2</v>
      </c>
      <c r="I56" s="23"/>
      <c r="J56" s="63">
        <v>3.1446540880503138E-2</v>
      </c>
      <c r="K56" s="63">
        <v>-0.12804878048780488</v>
      </c>
      <c r="L56" s="63">
        <v>-5.5944055944055937E-2</v>
      </c>
      <c r="M56" s="277"/>
      <c r="N56" s="63">
        <v>8.8888888888888795E-2</v>
      </c>
      <c r="O56" s="23"/>
      <c r="P56" s="63">
        <v>-2.0408163265306145E-2</v>
      </c>
      <c r="Q56" s="63">
        <v>-7.638888888888884E-2</v>
      </c>
      <c r="R56" s="354"/>
      <c r="S56" s="63">
        <v>-3.7593984962406068E-2</v>
      </c>
      <c r="T56" s="277"/>
      <c r="U56" s="63">
        <v>0.15625</v>
      </c>
      <c r="V56" s="23"/>
      <c r="W56" s="63">
        <v>-0.11486486486486491</v>
      </c>
      <c r="X56" s="63">
        <v>0.13740458015267176</v>
      </c>
      <c r="Y56" s="358"/>
      <c r="Z56" s="63">
        <v>-7.3825503355704702E-2</v>
      </c>
      <c r="AA56" s="277"/>
      <c r="AB56" s="63">
        <v>7.9710144927536142E-2</v>
      </c>
      <c r="AC56" s="23"/>
    </row>
    <row r="57" spans="1:30" ht="11.25" customHeight="1">
      <c r="A57" s="62" t="s">
        <v>8</v>
      </c>
      <c r="B57" s="23"/>
      <c r="C57" s="23">
        <v>2.6729559748427612E-2</v>
      </c>
      <c r="D57" s="64"/>
      <c r="E57" s="64"/>
      <c r="F57" s="64"/>
      <c r="G57" s="278"/>
      <c r="H57" s="64"/>
      <c r="I57" s="23">
        <v>-1.3782542113323082E-2</v>
      </c>
      <c r="J57" s="64">
        <v>2.4999999999999911E-2</v>
      </c>
      <c r="K57" s="64">
        <v>-0.1875</v>
      </c>
      <c r="L57" s="64">
        <v>-9.3959731543624136E-2</v>
      </c>
      <c r="M57" s="278">
        <v>-8.8659793814433008E-2</v>
      </c>
      <c r="N57" s="64">
        <v>-7.547169811320753E-2</v>
      </c>
      <c r="O57" s="23">
        <v>-8.5403726708074501E-2</v>
      </c>
      <c r="P57" s="64">
        <v>-0.12195121951219512</v>
      </c>
      <c r="Q57" s="64">
        <v>-6.9930069930069894E-2</v>
      </c>
      <c r="R57" s="344"/>
      <c r="S57" s="64">
        <v>-5.1851851851851816E-2</v>
      </c>
      <c r="T57" s="278">
        <v>-8.371040723981904E-2</v>
      </c>
      <c r="U57" s="64">
        <v>6.8027210884353817E-3</v>
      </c>
      <c r="V57" s="23">
        <v>-6.1120543293718188E-2</v>
      </c>
      <c r="W57" s="64">
        <v>-9.027777777777779E-2</v>
      </c>
      <c r="X57" s="64">
        <v>0.12030075187969924</v>
      </c>
      <c r="Y57" s="344">
        <v>1.0830324909747224E-2</v>
      </c>
      <c r="Z57" s="64">
        <v>7.8125E-2</v>
      </c>
      <c r="AA57" s="278">
        <v>3.2098765432098775E-2</v>
      </c>
      <c r="AB57" s="64">
        <v>6.7567567567567988E-3</v>
      </c>
      <c r="AC57" s="23">
        <v>2.5316455696202445E-2</v>
      </c>
    </row>
    <row r="58" spans="1:30" ht="13.5" customHeight="1">
      <c r="A58" s="60" t="s">
        <v>69</v>
      </c>
      <c r="B58" s="57">
        <v>595</v>
      </c>
      <c r="C58" s="57">
        <v>555</v>
      </c>
      <c r="D58" s="61">
        <v>123</v>
      </c>
      <c r="E58" s="61">
        <v>118</v>
      </c>
      <c r="F58" s="61">
        <v>120</v>
      </c>
      <c r="G58" s="276">
        <v>361</v>
      </c>
      <c r="H58" s="61">
        <v>128</v>
      </c>
      <c r="I58" s="57">
        <v>489</v>
      </c>
      <c r="J58" s="61">
        <v>117</v>
      </c>
      <c r="K58" s="61">
        <v>114</v>
      </c>
      <c r="L58" s="61">
        <v>117</v>
      </c>
      <c r="M58" s="276">
        <v>348</v>
      </c>
      <c r="N58" s="61">
        <v>114</v>
      </c>
      <c r="O58" s="57">
        <v>462</v>
      </c>
      <c r="P58" s="61">
        <v>124</v>
      </c>
      <c r="Q58" s="61">
        <v>127</v>
      </c>
      <c r="R58" s="352">
        <v>251</v>
      </c>
      <c r="S58" s="61">
        <v>138</v>
      </c>
      <c r="T58" s="276">
        <v>389</v>
      </c>
      <c r="U58" s="61">
        <v>149</v>
      </c>
      <c r="V58" s="57">
        <v>538</v>
      </c>
      <c r="W58" s="61">
        <v>130</v>
      </c>
      <c r="X58" s="61">
        <v>129</v>
      </c>
      <c r="Y58" s="352">
        <v>259</v>
      </c>
      <c r="Z58" s="61">
        <v>131</v>
      </c>
      <c r="AA58" s="276">
        <v>390</v>
      </c>
      <c r="AB58" s="61">
        <v>142</v>
      </c>
      <c r="AC58" s="57">
        <v>532</v>
      </c>
      <c r="AD58" s="390"/>
    </row>
    <row r="59" spans="1:30" ht="9.75" customHeight="1">
      <c r="A59" s="62" t="s">
        <v>7</v>
      </c>
      <c r="B59" s="23"/>
      <c r="C59" s="23"/>
      <c r="D59" s="63"/>
      <c r="E59" s="63">
        <v>-4.065040650406504E-2</v>
      </c>
      <c r="F59" s="63">
        <v>1.6949152542372836E-2</v>
      </c>
      <c r="G59" s="277"/>
      <c r="H59" s="63">
        <v>6.6666666666666652E-2</v>
      </c>
      <c r="I59" s="23"/>
      <c r="J59" s="63">
        <v>-8.59375E-2</v>
      </c>
      <c r="K59" s="63">
        <v>-2.5641025641025661E-2</v>
      </c>
      <c r="L59" s="63">
        <v>2.6315789473684292E-2</v>
      </c>
      <c r="M59" s="277"/>
      <c r="N59" s="63">
        <v>-2.5641025641025661E-2</v>
      </c>
      <c r="O59" s="23"/>
      <c r="P59" s="63">
        <v>8.7719298245614086E-2</v>
      </c>
      <c r="Q59" s="63">
        <v>2.4193548387096753E-2</v>
      </c>
      <c r="R59" s="354"/>
      <c r="S59" s="63">
        <v>8.6614173228346525E-2</v>
      </c>
      <c r="T59" s="277"/>
      <c r="U59" s="63">
        <v>7.9710144927536142E-2</v>
      </c>
      <c r="V59" s="23"/>
      <c r="W59" s="63">
        <v>-0.12751677852348997</v>
      </c>
      <c r="X59" s="63">
        <v>-7.692307692307665E-3</v>
      </c>
      <c r="Y59" s="358"/>
      <c r="Z59" s="63">
        <v>1.5503875968992276E-2</v>
      </c>
      <c r="AA59" s="277"/>
      <c r="AB59" s="63">
        <v>8.3969465648854991E-2</v>
      </c>
      <c r="AC59" s="23"/>
    </row>
    <row r="60" spans="1:30" ht="9.6" customHeight="1">
      <c r="A60" s="62" t="s">
        <v>8</v>
      </c>
      <c r="B60" s="23"/>
      <c r="C60" s="23">
        <v>-6.7226890756302504E-2</v>
      </c>
      <c r="D60" s="64"/>
      <c r="E60" s="64"/>
      <c r="F60" s="64"/>
      <c r="G60" s="278"/>
      <c r="H60" s="64"/>
      <c r="I60" s="23">
        <v>-0.11891891891891893</v>
      </c>
      <c r="J60" s="64">
        <v>-4.8780487804878092E-2</v>
      </c>
      <c r="K60" s="64">
        <v>-3.3898305084745783E-2</v>
      </c>
      <c r="L60" s="64">
        <v>-2.5000000000000022E-2</v>
      </c>
      <c r="M60" s="278">
        <v>-3.6011080332409962E-2</v>
      </c>
      <c r="N60" s="64">
        <v>-0.109375</v>
      </c>
      <c r="O60" s="23">
        <v>-5.5214723926380382E-2</v>
      </c>
      <c r="P60" s="64">
        <v>5.9829059829059839E-2</v>
      </c>
      <c r="Q60" s="64">
        <v>0.11403508771929816</v>
      </c>
      <c r="R60" s="344"/>
      <c r="S60" s="64">
        <v>0.17948717948717952</v>
      </c>
      <c r="T60" s="278">
        <v>0.11781609195402298</v>
      </c>
      <c r="U60" s="64">
        <v>0.30701754385964919</v>
      </c>
      <c r="V60" s="23">
        <v>0.16450216450216448</v>
      </c>
      <c r="W60" s="64">
        <v>4.8387096774193505E-2</v>
      </c>
      <c r="X60" s="64">
        <v>1.5748031496062964E-2</v>
      </c>
      <c r="Y60" s="344">
        <v>3.1872509960159334E-2</v>
      </c>
      <c r="Z60" s="64">
        <v>-5.0724637681159424E-2</v>
      </c>
      <c r="AA60" s="278">
        <v>2.5706940874035134E-3</v>
      </c>
      <c r="AB60" s="64">
        <v>-4.6979865771812124E-2</v>
      </c>
      <c r="AC60" s="23">
        <v>-1.1152416356877359E-2</v>
      </c>
    </row>
    <row r="61" spans="1:30" ht="13.5" customHeight="1">
      <c r="A61" s="60" t="s">
        <v>62</v>
      </c>
      <c r="B61" s="57">
        <v>584</v>
      </c>
      <c r="C61" s="57">
        <v>286</v>
      </c>
      <c r="D61" s="61">
        <v>68</v>
      </c>
      <c r="E61" s="61">
        <v>65</v>
      </c>
      <c r="F61" s="61">
        <v>70</v>
      </c>
      <c r="G61" s="276">
        <v>203</v>
      </c>
      <c r="H61" s="61">
        <v>68</v>
      </c>
      <c r="I61" s="57">
        <v>271</v>
      </c>
      <c r="J61" s="61">
        <v>65</v>
      </c>
      <c r="K61" s="61">
        <v>46</v>
      </c>
      <c r="L61" s="61">
        <v>68</v>
      </c>
      <c r="M61" s="276">
        <v>179</v>
      </c>
      <c r="N61" s="61">
        <v>67</v>
      </c>
      <c r="O61" s="57">
        <v>246</v>
      </c>
      <c r="P61" s="61">
        <v>60</v>
      </c>
      <c r="Q61" s="61">
        <v>59</v>
      </c>
      <c r="R61" s="352">
        <v>119</v>
      </c>
      <c r="S61" s="61">
        <v>62</v>
      </c>
      <c r="T61" s="276">
        <v>181</v>
      </c>
      <c r="U61" s="61">
        <v>57</v>
      </c>
      <c r="V61" s="57">
        <v>238</v>
      </c>
      <c r="W61" s="61">
        <v>55</v>
      </c>
      <c r="X61" s="61">
        <v>60</v>
      </c>
      <c r="Y61" s="352">
        <v>115</v>
      </c>
      <c r="Z61" s="61">
        <v>69</v>
      </c>
      <c r="AA61" s="276">
        <v>184</v>
      </c>
      <c r="AB61" s="61">
        <v>63</v>
      </c>
      <c r="AC61" s="57">
        <v>247</v>
      </c>
      <c r="AD61" s="390"/>
    </row>
    <row r="62" spans="1:30" ht="10.5" customHeight="1">
      <c r="A62" s="62" t="s">
        <v>7</v>
      </c>
      <c r="B62" s="23"/>
      <c r="C62" s="23"/>
      <c r="D62" s="63"/>
      <c r="E62" s="63">
        <v>-4.4117647058823484E-2</v>
      </c>
      <c r="F62" s="63">
        <v>7.6923076923076872E-2</v>
      </c>
      <c r="G62" s="277"/>
      <c r="H62" s="63">
        <v>-2.8571428571428581E-2</v>
      </c>
      <c r="I62" s="23"/>
      <c r="J62" s="63">
        <v>-4.4117647058823484E-2</v>
      </c>
      <c r="K62" s="63">
        <v>-0.29230769230769227</v>
      </c>
      <c r="L62" s="63">
        <v>0.47826086956521729</v>
      </c>
      <c r="M62" s="277"/>
      <c r="N62" s="63">
        <v>-1.4705882352941124E-2</v>
      </c>
      <c r="O62" s="23"/>
      <c r="P62" s="63">
        <v>-0.10447761194029848</v>
      </c>
      <c r="Q62" s="63">
        <v>-1.6666666666666718E-2</v>
      </c>
      <c r="R62" s="354"/>
      <c r="S62" s="63">
        <v>5.0847457627118731E-2</v>
      </c>
      <c r="T62" s="277"/>
      <c r="U62" s="63">
        <v>-8.064516129032262E-2</v>
      </c>
      <c r="V62" s="23"/>
      <c r="W62" s="63">
        <v>-3.5087719298245612E-2</v>
      </c>
      <c r="X62" s="63">
        <v>9.0909090909090828E-2</v>
      </c>
      <c r="Y62" s="358"/>
      <c r="Z62" s="63">
        <v>0.14999999999999991</v>
      </c>
      <c r="AA62" s="277"/>
      <c r="AB62" s="63">
        <v>-8.6956521739130488E-2</v>
      </c>
      <c r="AC62" s="23"/>
    </row>
    <row r="63" spans="1:30" ht="9" customHeight="1">
      <c r="A63" s="62" t="s">
        <v>8</v>
      </c>
      <c r="B63" s="23"/>
      <c r="C63" s="23">
        <v>-0.51027397260273966</v>
      </c>
      <c r="D63" s="64"/>
      <c r="E63" s="64"/>
      <c r="F63" s="64"/>
      <c r="G63" s="278"/>
      <c r="H63" s="64"/>
      <c r="I63" s="23">
        <v>-5.2447552447552392E-2</v>
      </c>
      <c r="J63" s="64">
        <v>-4.4117647058823484E-2</v>
      </c>
      <c r="K63" s="64">
        <v>-0.29230769230769227</v>
      </c>
      <c r="L63" s="64">
        <v>-2.8571428571428581E-2</v>
      </c>
      <c r="M63" s="278">
        <v>-0.11822660098522164</v>
      </c>
      <c r="N63" s="64">
        <v>-1.4705882352941124E-2</v>
      </c>
      <c r="O63" s="23">
        <v>-9.2250922509225064E-2</v>
      </c>
      <c r="P63" s="64">
        <v>-7.6923076923076872E-2</v>
      </c>
      <c r="Q63" s="64">
        <v>0.28260869565217384</v>
      </c>
      <c r="R63" s="344"/>
      <c r="S63" s="64">
        <v>-8.8235294117647078E-2</v>
      </c>
      <c r="T63" s="278">
        <v>1.1173184357541999E-2</v>
      </c>
      <c r="U63" s="64">
        <v>-0.14925373134328357</v>
      </c>
      <c r="V63" s="23">
        <v>-3.2520325203251987E-2</v>
      </c>
      <c r="W63" s="64">
        <v>-8.333333333333337E-2</v>
      </c>
      <c r="X63" s="64">
        <v>1.6949152542372836E-2</v>
      </c>
      <c r="Y63" s="344">
        <v>-3.3613445378151252E-2</v>
      </c>
      <c r="Z63" s="64">
        <v>0.11290322580645151</v>
      </c>
      <c r="AA63" s="278">
        <v>1.6574585635359185E-2</v>
      </c>
      <c r="AB63" s="64">
        <v>0.10526315789473695</v>
      </c>
      <c r="AC63" s="23">
        <v>3.7815126050420256E-2</v>
      </c>
    </row>
    <row r="64" spans="1:30" ht="13.5" customHeight="1">
      <c r="A64" s="60" t="s">
        <v>63</v>
      </c>
      <c r="B64" s="57">
        <v>260</v>
      </c>
      <c r="C64" s="57">
        <v>277</v>
      </c>
      <c r="D64" s="61">
        <v>70</v>
      </c>
      <c r="E64" s="61">
        <v>68</v>
      </c>
      <c r="F64" s="61">
        <v>63</v>
      </c>
      <c r="G64" s="276">
        <v>201</v>
      </c>
      <c r="H64" s="61">
        <v>69</v>
      </c>
      <c r="I64" s="57">
        <v>270</v>
      </c>
      <c r="J64" s="61">
        <v>68</v>
      </c>
      <c r="K64" s="61">
        <v>71</v>
      </c>
      <c r="L64" s="61">
        <v>68</v>
      </c>
      <c r="M64" s="276">
        <v>207</v>
      </c>
      <c r="N64" s="61">
        <v>96</v>
      </c>
      <c r="O64" s="57">
        <v>303</v>
      </c>
      <c r="P64" s="61">
        <v>86</v>
      </c>
      <c r="Q64" s="61">
        <v>82</v>
      </c>
      <c r="R64" s="352">
        <v>168</v>
      </c>
      <c r="S64" s="61">
        <v>81</v>
      </c>
      <c r="T64" s="276">
        <v>249</v>
      </c>
      <c r="U64" s="61">
        <v>99</v>
      </c>
      <c r="V64" s="57">
        <v>348</v>
      </c>
      <c r="W64" s="61">
        <v>111</v>
      </c>
      <c r="X64" s="61">
        <v>109</v>
      </c>
      <c r="Y64" s="352">
        <v>220</v>
      </c>
      <c r="Z64" s="61">
        <v>119</v>
      </c>
      <c r="AA64" s="276">
        <v>339</v>
      </c>
      <c r="AB64" s="61">
        <v>115</v>
      </c>
      <c r="AC64" s="57">
        <v>454</v>
      </c>
      <c r="AD64" s="390"/>
    </row>
    <row r="65" spans="1:30" ht="9.75" customHeight="1">
      <c r="A65" s="62" t="s">
        <v>7</v>
      </c>
      <c r="B65" s="23"/>
      <c r="C65" s="23"/>
      <c r="D65" s="63"/>
      <c r="E65" s="63">
        <v>-2.8571428571428581E-2</v>
      </c>
      <c r="F65" s="63">
        <v>-7.3529411764705843E-2</v>
      </c>
      <c r="G65" s="277"/>
      <c r="H65" s="63">
        <v>9.5238095238095344E-2</v>
      </c>
      <c r="I65" s="23"/>
      <c r="J65" s="63">
        <v>-1.4492753623188359E-2</v>
      </c>
      <c r="K65" s="63">
        <v>4.4117647058823595E-2</v>
      </c>
      <c r="L65" s="63">
        <v>-4.2253521126760618E-2</v>
      </c>
      <c r="M65" s="277"/>
      <c r="N65" s="63">
        <v>0.41176470588235303</v>
      </c>
      <c r="O65" s="23"/>
      <c r="P65" s="63">
        <v>-0.10416666666666663</v>
      </c>
      <c r="Q65" s="63">
        <v>-4.6511627906976716E-2</v>
      </c>
      <c r="R65" s="354"/>
      <c r="S65" s="63">
        <v>-1.2195121951219523E-2</v>
      </c>
      <c r="T65" s="277"/>
      <c r="U65" s="63">
        <v>0.22222222222222232</v>
      </c>
      <c r="V65" s="23"/>
      <c r="W65" s="63">
        <v>0.1212121212121211</v>
      </c>
      <c r="X65" s="63">
        <v>-1.8018018018018056E-2</v>
      </c>
      <c r="Y65" s="358"/>
      <c r="Z65" s="63">
        <v>9.174311926605494E-2</v>
      </c>
      <c r="AA65" s="277"/>
      <c r="AB65" s="63">
        <v>-3.3613445378151252E-2</v>
      </c>
      <c r="AC65" s="23"/>
    </row>
    <row r="66" spans="1:30" ht="10.199999999999999" customHeight="1">
      <c r="A66" s="62" t="s">
        <v>8</v>
      </c>
      <c r="B66" s="23"/>
      <c r="C66" s="23">
        <v>6.5384615384615374E-2</v>
      </c>
      <c r="D66" s="64"/>
      <c r="E66" s="64"/>
      <c r="F66" s="64"/>
      <c r="G66" s="278"/>
      <c r="H66" s="64"/>
      <c r="I66" s="23">
        <v>-2.5270758122743708E-2</v>
      </c>
      <c r="J66" s="64">
        <v>-2.8571428571428581E-2</v>
      </c>
      <c r="K66" s="64">
        <v>4.4117647058823595E-2</v>
      </c>
      <c r="L66" s="64">
        <v>7.9365079365079305E-2</v>
      </c>
      <c r="M66" s="278">
        <v>2.9850746268656803E-2</v>
      </c>
      <c r="N66" s="64">
        <v>0.39130434782608692</v>
      </c>
      <c r="O66" s="23">
        <v>0.12222222222222223</v>
      </c>
      <c r="P66" s="64">
        <v>0.26470588235294112</v>
      </c>
      <c r="Q66" s="64">
        <v>0.15492957746478875</v>
      </c>
      <c r="R66" s="344"/>
      <c r="S66" s="64">
        <v>0.19117647058823528</v>
      </c>
      <c r="T66" s="278">
        <v>0.20289855072463769</v>
      </c>
      <c r="U66" s="64">
        <v>3.125E-2</v>
      </c>
      <c r="V66" s="23">
        <v>0.14851485148514842</v>
      </c>
      <c r="W66" s="64">
        <v>0.29069767441860472</v>
      </c>
      <c r="X66" s="64">
        <v>0.3292682926829269</v>
      </c>
      <c r="Y66" s="344">
        <v>0.30952380952380953</v>
      </c>
      <c r="Z66" s="64">
        <v>0.46913580246913589</v>
      </c>
      <c r="AA66" s="278">
        <v>0.36144578313253017</v>
      </c>
      <c r="AB66" s="64">
        <v>0.16161616161616155</v>
      </c>
      <c r="AC66" s="23">
        <v>0.30459770114942519</v>
      </c>
      <c r="AD66" s="390"/>
    </row>
    <row r="67" spans="1:30" ht="11.25" customHeight="1">
      <c r="A67" s="60" t="s">
        <v>68</v>
      </c>
      <c r="B67" s="57">
        <v>156</v>
      </c>
      <c r="C67" s="57">
        <v>82</v>
      </c>
      <c r="D67" s="61">
        <v>18</v>
      </c>
      <c r="E67" s="61">
        <v>20</v>
      </c>
      <c r="F67" s="61">
        <v>16</v>
      </c>
      <c r="G67" s="276">
        <v>54</v>
      </c>
      <c r="H67" s="61">
        <v>17</v>
      </c>
      <c r="I67" s="57">
        <v>71</v>
      </c>
      <c r="J67" s="61">
        <v>14</v>
      </c>
      <c r="K67" s="61">
        <v>9</v>
      </c>
      <c r="L67" s="61">
        <v>14</v>
      </c>
      <c r="M67" s="276">
        <v>37</v>
      </c>
      <c r="N67" s="61">
        <v>13</v>
      </c>
      <c r="O67" s="57">
        <v>50</v>
      </c>
      <c r="P67" s="61">
        <v>14</v>
      </c>
      <c r="Q67" s="61">
        <v>16</v>
      </c>
      <c r="R67" s="352">
        <v>30</v>
      </c>
      <c r="S67" s="61">
        <v>14</v>
      </c>
      <c r="T67" s="276">
        <v>44</v>
      </c>
      <c r="U67" s="61">
        <v>16</v>
      </c>
      <c r="V67" s="57">
        <v>60</v>
      </c>
      <c r="W67" s="61">
        <v>14</v>
      </c>
      <c r="X67" s="61">
        <v>17</v>
      </c>
      <c r="Y67" s="352">
        <v>31</v>
      </c>
      <c r="Z67" s="61">
        <v>17</v>
      </c>
      <c r="AA67" s="276">
        <v>48</v>
      </c>
      <c r="AB67" s="61">
        <v>16</v>
      </c>
      <c r="AC67" s="57">
        <v>64</v>
      </c>
      <c r="AD67" s="390"/>
    </row>
    <row r="68" spans="1:30" ht="9" customHeight="1">
      <c r="A68" s="62" t="s">
        <v>7</v>
      </c>
      <c r="B68" s="23"/>
      <c r="C68" s="23"/>
      <c r="D68" s="63"/>
      <c r="E68" s="63">
        <v>0.11111111111111116</v>
      </c>
      <c r="F68" s="63">
        <v>-0.19999999999999996</v>
      </c>
      <c r="G68" s="277"/>
      <c r="H68" s="63">
        <v>6.25E-2</v>
      </c>
      <c r="I68" s="23"/>
      <c r="J68" s="63">
        <v>-0.17647058823529416</v>
      </c>
      <c r="K68" s="63">
        <v>-0.3571428571428571</v>
      </c>
      <c r="L68" s="63">
        <v>0.55555555555555558</v>
      </c>
      <c r="M68" s="277"/>
      <c r="N68" s="63">
        <v>-7.1428571428571397E-2</v>
      </c>
      <c r="O68" s="23"/>
      <c r="P68" s="63">
        <v>7.6923076923076872E-2</v>
      </c>
      <c r="Q68" s="63">
        <v>0.14285714285714279</v>
      </c>
      <c r="R68" s="354"/>
      <c r="S68" s="63">
        <v>-0.125</v>
      </c>
      <c r="T68" s="277"/>
      <c r="U68" s="63">
        <v>0.14285714285714279</v>
      </c>
      <c r="V68" s="23"/>
      <c r="W68" s="63">
        <v>-0.125</v>
      </c>
      <c r="X68" s="63">
        <v>0.21428571428571419</v>
      </c>
      <c r="Y68" s="358"/>
      <c r="Z68" s="63">
        <v>0</v>
      </c>
      <c r="AA68" s="277"/>
      <c r="AB68" s="63">
        <v>-5.8823529411764719E-2</v>
      </c>
      <c r="AC68" s="23"/>
    </row>
    <row r="69" spans="1:30" ht="10.199999999999999" customHeight="1">
      <c r="A69" s="62" t="s">
        <v>8</v>
      </c>
      <c r="B69" s="23"/>
      <c r="C69" s="23">
        <v>-0.47435897435897434</v>
      </c>
      <c r="D69" s="64"/>
      <c r="E69" s="64"/>
      <c r="F69" s="64"/>
      <c r="G69" s="278"/>
      <c r="H69" s="64"/>
      <c r="I69" s="23">
        <v>-0.13414634146341464</v>
      </c>
      <c r="J69" s="64">
        <v>-0.22222222222222221</v>
      </c>
      <c r="K69" s="64">
        <v>-0.55000000000000004</v>
      </c>
      <c r="L69" s="64">
        <v>-0.125</v>
      </c>
      <c r="M69" s="278">
        <v>-0.31481481481481477</v>
      </c>
      <c r="N69" s="64">
        <v>-0.23529411764705888</v>
      </c>
      <c r="O69" s="23">
        <v>-0.29577464788732399</v>
      </c>
      <c r="P69" s="64">
        <v>0</v>
      </c>
      <c r="Q69" s="64">
        <v>0.77777777777777768</v>
      </c>
      <c r="R69" s="344"/>
      <c r="S69" s="64">
        <v>0</v>
      </c>
      <c r="T69" s="278">
        <v>0.18918918918918926</v>
      </c>
      <c r="U69" s="64">
        <v>0.23076923076923084</v>
      </c>
      <c r="V69" s="23">
        <v>0.19999999999999996</v>
      </c>
      <c r="W69" s="64">
        <v>0</v>
      </c>
      <c r="X69" s="64">
        <v>6.25E-2</v>
      </c>
      <c r="Y69" s="344">
        <v>3.3333333333333437E-2</v>
      </c>
      <c r="Z69" s="64">
        <v>0.21428571428571419</v>
      </c>
      <c r="AA69" s="278">
        <v>9.0909090909090828E-2</v>
      </c>
      <c r="AB69" s="64">
        <v>0</v>
      </c>
      <c r="AC69" s="23">
        <v>6.6666666666666652E-2</v>
      </c>
    </row>
    <row r="70" spans="1:30" s="290" customFormat="1">
      <c r="A70" s="296" t="s">
        <v>35</v>
      </c>
      <c r="B70" s="289"/>
      <c r="C70" s="289"/>
      <c r="D70" s="284"/>
      <c r="E70" s="284"/>
      <c r="F70" s="284"/>
      <c r="G70" s="284"/>
      <c r="H70" s="284"/>
      <c r="I70" s="289"/>
      <c r="J70" s="284"/>
      <c r="K70" s="284"/>
      <c r="L70" s="284"/>
      <c r="M70" s="284"/>
      <c r="N70" s="284"/>
      <c r="O70" s="289"/>
      <c r="P70" s="284"/>
      <c r="Q70" s="284"/>
      <c r="R70" s="284"/>
      <c r="S70" s="284"/>
      <c r="T70" s="284"/>
      <c r="U70" s="284"/>
      <c r="V70" s="289"/>
      <c r="W70" s="284"/>
      <c r="X70" s="284"/>
      <c r="Y70" s="284"/>
      <c r="Z70" s="284"/>
      <c r="AA70" s="284"/>
      <c r="AB70" s="284"/>
      <c r="AC70" s="289"/>
    </row>
    <row r="71" spans="1:30" s="34" customFormat="1" ht="11.25" customHeight="1">
      <c r="A71" s="60" t="s">
        <v>30</v>
      </c>
      <c r="B71" s="48">
        <v>0.12493615282459904</v>
      </c>
      <c r="C71" s="48">
        <v>-0.11715481171548117</v>
      </c>
      <c r="D71" s="68">
        <v>0.13076241134751773</v>
      </c>
      <c r="E71" s="68">
        <v>-0.70998201438848918</v>
      </c>
      <c r="F71" s="68">
        <v>7.8771695594125501E-2</v>
      </c>
      <c r="G71" s="285">
        <v>-0.16456072543481493</v>
      </c>
      <c r="H71" s="68">
        <v>-3.9509536784741145E-2</v>
      </c>
      <c r="I71" s="48">
        <v>-0.13372158136409451</v>
      </c>
      <c r="J71" s="68">
        <v>0.14951989026063101</v>
      </c>
      <c r="K71" s="68">
        <v>0.12482598607888631</v>
      </c>
      <c r="L71" s="68">
        <v>1.1937557392102846E-2</v>
      </c>
      <c r="M71" s="285">
        <v>9.5398773006134974E-2</v>
      </c>
      <c r="N71" s="68">
        <v>7.8983204720835226E-2</v>
      </c>
      <c r="O71" s="48">
        <v>9.1253009285796174E-2</v>
      </c>
      <c r="P71" s="68">
        <v>0.18370103556956327</v>
      </c>
      <c r="Q71" s="68">
        <v>0.13363636363636364</v>
      </c>
      <c r="R71" s="348">
        <v>0.15878760461434066</v>
      </c>
      <c r="S71" s="68">
        <v>0.13258636788048553</v>
      </c>
      <c r="T71" s="285">
        <v>0.15023617248209661</v>
      </c>
      <c r="U71" s="68">
        <v>8.7245349867139055E-2</v>
      </c>
      <c r="V71" s="48">
        <v>0.13411177870989685</v>
      </c>
      <c r="W71" s="68">
        <v>0.12505543237250555</v>
      </c>
      <c r="X71" s="68">
        <v>0.13797752808988764</v>
      </c>
      <c r="Y71" s="348">
        <v>0.13147321428571429</v>
      </c>
      <c r="Z71" s="68">
        <v>0.13351016799292661</v>
      </c>
      <c r="AA71" s="285">
        <v>0.13215663008009493</v>
      </c>
      <c r="AB71" s="68">
        <v>4.8573975044563282E-2</v>
      </c>
      <c r="AC71" s="48">
        <v>0.11128421989761851</v>
      </c>
    </row>
    <row r="72" spans="1:30" s="34" customFormat="1" ht="11.25" customHeight="1">
      <c r="A72" s="60" t="s">
        <v>10</v>
      </c>
      <c r="B72" s="48">
        <v>0.38951884768617834</v>
      </c>
      <c r="C72" s="48">
        <v>0.17240639416371634</v>
      </c>
      <c r="D72" s="68">
        <v>0.42996453900709219</v>
      </c>
      <c r="E72" s="68">
        <v>0.16906474820143885</v>
      </c>
      <c r="F72" s="68">
        <v>0.40987983978638182</v>
      </c>
      <c r="G72" s="285">
        <v>0.3370001486546752</v>
      </c>
      <c r="H72" s="68">
        <v>0.22479564032697547</v>
      </c>
      <c r="I72" s="48">
        <v>0.30932915220069435</v>
      </c>
      <c r="J72" s="68">
        <v>0.41609510745313216</v>
      </c>
      <c r="K72" s="68">
        <v>0.45011600928074247</v>
      </c>
      <c r="L72" s="68">
        <v>0.29981634527089074</v>
      </c>
      <c r="M72" s="285">
        <v>0.3884969325153374</v>
      </c>
      <c r="N72" s="68">
        <v>0.3445301861098502</v>
      </c>
      <c r="O72" s="48">
        <v>0.3773930987045741</v>
      </c>
      <c r="P72" s="68">
        <v>0.47816298964430437</v>
      </c>
      <c r="Q72" s="68">
        <v>0.42454545454545456</v>
      </c>
      <c r="R72" s="348">
        <v>0.45148156525672922</v>
      </c>
      <c r="S72" s="68">
        <v>0.43183940242763774</v>
      </c>
      <c r="T72" s="285">
        <v>0.44507085174462896</v>
      </c>
      <c r="U72" s="68">
        <v>0.37112488928255094</v>
      </c>
      <c r="V72" s="48">
        <v>0.42614216075274913</v>
      </c>
      <c r="W72" s="68">
        <v>0.40266075388026606</v>
      </c>
      <c r="X72" s="68">
        <v>0.4139325842696629</v>
      </c>
      <c r="Y72" s="348">
        <v>0.40825892857142859</v>
      </c>
      <c r="Z72" s="68">
        <v>0.41290893015030944</v>
      </c>
      <c r="AA72" s="285">
        <v>0.40981904479382975</v>
      </c>
      <c r="AB72" s="68">
        <v>0.33065953654188951</v>
      </c>
      <c r="AC72" s="48">
        <v>0.39005119074115291</v>
      </c>
    </row>
    <row r="73" spans="1:30" ht="3.6" customHeight="1">
      <c r="A73" s="42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</row>
  </sheetData>
  <customSheetViews>
    <customSheetView guid="{C6BBAF30-1E81-42FB-BA93-01B6813E2C8C}" showPageBreaks="1" printArea="1" view="pageBreakPreview" showRuler="0">
      <pane xSplit="1" ySplit="5" topLeftCell="B6" activePane="bottomRight" state="frozenSplit"/>
      <selection pane="bottomRight"/>
      <rowBreaks count="5" manualBreakCount="5">
        <brk id="69" max="14" man="1"/>
        <brk id="118" max="14" man="1"/>
        <brk id="162" max="14" man="1"/>
        <brk id="209" max="14" man="1"/>
        <brk id="254" max="14" man="1"/>
      </rowBreaks>
      <pageMargins left="0.7" right="0.7" top="0.75" bottom="0.75" header="0.3" footer="0.3"/>
      <printOptions horizontalCentered="1"/>
      <pageSetup paperSize="9" scale="58" fitToWidth="3" fitToHeight="5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F07085DA-2B2D-4BE1-891D-F25D604A092E}" showPageBreaks="1" printArea="1" showRuler="0">
      <pane xSplit="1" ySplit="5" topLeftCell="H75" activePane="bottomRight" state="frozenSplit"/>
      <selection pane="bottomRight" activeCell="A77" sqref="A77"/>
      <rowBreaks count="6" manualBreakCount="6">
        <brk id="65" max="12" man="1"/>
        <brk id="112" max="12" man="1"/>
        <brk id="156" max="12" man="1"/>
        <brk id="200" max="12" man="1"/>
        <brk id="244" max="12" man="1"/>
        <brk id="288" max="16383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6A44E415-E6EC-4CA2-8B4C-A374F00F0261}" showPageBreaks="1" printArea="1" showRuler="0">
      <pane xSplit="1" ySplit="5" topLeftCell="B6" activePane="bottomRight" state="frozenSplit"/>
      <selection pane="bottomRight" activeCell="B6" sqref="B6"/>
      <rowBreaks count="4" manualBreakCount="4">
        <brk id="61" max="19" man="1"/>
        <brk id="98" max="19" man="1"/>
        <brk id="139" max="19" man="1"/>
        <brk id="180" max="19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C32ED439-2914-4073-BFBF-7718D6CFE811}" showPageBreaks="1" showGridLines="0" printArea="1">
      <pane xSplit="1" ySplit="5" topLeftCell="J6" activePane="bottomRight" state="frozenSplit"/>
      <selection pane="bottomRight" activeCell="R1" sqref="R1"/>
      <rowBreaks count="5" manualBreakCount="5">
        <brk id="69" max="17" man="1"/>
        <brk id="131" max="17" man="1"/>
        <brk id="182" max="17" man="1"/>
        <brk id="229" max="17" man="1"/>
        <brk id="274" max="16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44BC518B-F505-4956-BE42-792973965029}" showPageBreaks="1" showGridLines="0" printArea="1" showRuler="0">
      <pane xSplit="1" ySplit="5" topLeftCell="M185" activePane="bottomRight" state="frozenSplit"/>
      <selection pane="bottomRight" activeCell="T194" sqref="T194"/>
      <rowBreaks count="5" manualBreakCount="5">
        <brk id="69" max="17" man="1"/>
        <brk id="131" max="17" man="1"/>
        <brk id="182" max="17" man="1"/>
        <brk id="229" max="17" man="1"/>
        <brk id="274" max="16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7DC6D345-C4C0-4162-8636-D495A245EBF8}" showPageBreaks="1" showGridLines="0" printArea="1" hiddenColumns="1">
      <pane xSplit="1" ySplit="4" topLeftCell="W29" activePane="bottomRight" state="frozenSplit"/>
      <selection pane="bottomRight" activeCell="AD53" sqref="AD53"/>
      <rowBreaks count="6" manualBreakCount="6">
        <brk id="72" max="29" man="1"/>
        <brk id="104" max="29" man="1"/>
        <brk id="169" max="29" man="1"/>
        <brk id="197" max="29" man="1"/>
        <brk id="260" max="29" man="1"/>
        <brk id="315" max="29" man="1"/>
      </rowBreaks>
      <pageMargins left="0.7" right="0.7" top="0.75" bottom="0.75" header="0.3" footer="0.3"/>
      <pageSetup paperSize="9" scale="62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67DDFA58-7FF7-4BDB-BFFF-31DB4021D095}" showGridLines="0" hiddenColumns="1">
      <pane xSplit="1" ySplit="4" topLeftCell="Y182" activePane="bottomRight" state="frozenSplit"/>
      <selection pane="bottomRight" activeCell="AD147" sqref="AD147"/>
      <rowBreaks count="6" manualBreakCount="6">
        <brk id="72" max="29" man="1"/>
        <brk id="104" max="29" man="1"/>
        <brk id="169" max="29" man="1"/>
        <brk id="197" max="29" man="1"/>
        <brk id="260" max="29" man="1"/>
        <brk id="315" max="29" man="1"/>
      </rowBreaks>
      <pageMargins left="0.7" right="0.7" top="0.75" bottom="0.75" header="0.3" footer="0.3"/>
      <pageSetup paperSize="9" scale="62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</customSheetViews>
  <phoneticPr fontId="4" type="noConversion"/>
  <pageMargins left="0.39370078740157483" right="0.39370078740157483" top="0.11811023622047245" bottom="0.11811023622047245" header="0.11811023622047245" footer="3.937007874015748E-2"/>
  <pageSetup paperSize="9" scale="67" orientation="landscape" r:id="rId1"/>
  <headerFooter alignWithMargins="0">
    <oddHeader>&amp;C&amp;12Bezeq - The Israel Telecommunication Corp. Ltd.</oddHeader>
    <oddFooter>&amp;L
&amp;R&amp;P of &amp;N
Group financial metrics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HE46"/>
  <sheetViews>
    <sheetView showGridLines="0" tabSelected="1" zoomScaleNormal="100" workbookViewId="0">
      <pane xSplit="1" ySplit="8" topLeftCell="B29" activePane="bottomRight" state="frozen"/>
      <selection activeCell="G14" sqref="G14"/>
      <selection pane="topRight" activeCell="G14" sqref="G14"/>
      <selection pane="bottomLeft" activeCell="G14" sqref="G14"/>
      <selection pane="bottomRight" activeCell="G14" sqref="G14"/>
    </sheetView>
  </sheetViews>
  <sheetFormatPr defaultRowHeight="13.2"/>
  <cols>
    <col min="1" max="1" width="44" customWidth="1"/>
    <col min="4" max="8" width="9.109375" hidden="1" customWidth="1"/>
    <col min="10" max="14" width="9.109375" hidden="1" customWidth="1"/>
    <col min="18" max="18" width="9.109375" hidden="1" customWidth="1"/>
    <col min="20" max="20" width="9.109375" hidden="1" customWidth="1"/>
    <col min="25" max="25" width="9.109375" hidden="1" customWidth="1"/>
    <col min="27" max="27" width="0" hidden="1" customWidth="1"/>
  </cols>
  <sheetData>
    <row r="1" spans="1:29">
      <c r="A1" s="29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9">
      <c r="A2" s="29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29">
      <c r="A3" s="30"/>
      <c r="B3" s="45" t="s">
        <v>5</v>
      </c>
      <c r="C3" s="45" t="s">
        <v>5</v>
      </c>
      <c r="D3" s="45" t="s">
        <v>66</v>
      </c>
      <c r="E3" s="45" t="s">
        <v>0</v>
      </c>
      <c r="F3" s="45" t="s">
        <v>1</v>
      </c>
      <c r="G3" s="45" t="s">
        <v>361</v>
      </c>
      <c r="H3" s="45" t="s">
        <v>2</v>
      </c>
      <c r="I3" s="45" t="s">
        <v>5</v>
      </c>
      <c r="J3" s="45" t="s">
        <v>66</v>
      </c>
      <c r="K3" s="45" t="s">
        <v>0</v>
      </c>
      <c r="L3" s="45" t="s">
        <v>1</v>
      </c>
      <c r="M3" s="45" t="s">
        <v>361</v>
      </c>
      <c r="N3" s="45" t="s">
        <v>2</v>
      </c>
      <c r="O3" s="45" t="s">
        <v>5</v>
      </c>
      <c r="P3" s="45" t="s">
        <v>66</v>
      </c>
      <c r="Q3" s="45" t="s">
        <v>0</v>
      </c>
      <c r="R3" s="45" t="s">
        <v>406</v>
      </c>
      <c r="S3" s="45" t="s">
        <v>1</v>
      </c>
      <c r="T3" s="45" t="s">
        <v>361</v>
      </c>
      <c r="U3" s="45" t="s">
        <v>2</v>
      </c>
      <c r="V3" s="45" t="s">
        <v>5</v>
      </c>
      <c r="W3" s="45" t="s">
        <v>66</v>
      </c>
      <c r="X3" s="45" t="s">
        <v>0</v>
      </c>
      <c r="Y3" s="45" t="s">
        <v>406</v>
      </c>
      <c r="Z3" s="45" t="s">
        <v>1</v>
      </c>
      <c r="AA3" s="45" t="s">
        <v>361</v>
      </c>
      <c r="AB3" s="45" t="s">
        <v>2</v>
      </c>
      <c r="AC3" s="45" t="s">
        <v>5</v>
      </c>
    </row>
    <row r="4" spans="1:29">
      <c r="A4" s="227" t="s">
        <v>252</v>
      </c>
      <c r="B4" s="45">
        <v>2017</v>
      </c>
      <c r="C4" s="45">
        <v>2018</v>
      </c>
      <c r="D4" s="45">
        <v>2019</v>
      </c>
      <c r="E4" s="45">
        <v>2019</v>
      </c>
      <c r="F4" s="45">
        <v>2019</v>
      </c>
      <c r="G4" s="45">
        <v>2019</v>
      </c>
      <c r="H4" s="45">
        <v>2019</v>
      </c>
      <c r="I4" s="45">
        <v>2019</v>
      </c>
      <c r="J4" s="45">
        <v>2020</v>
      </c>
      <c r="K4" s="45">
        <v>2020</v>
      </c>
      <c r="L4" s="45">
        <v>2020</v>
      </c>
      <c r="M4" s="45">
        <v>2020</v>
      </c>
      <c r="N4" s="45">
        <v>2020</v>
      </c>
      <c r="O4" s="45">
        <v>2020</v>
      </c>
      <c r="P4" s="45">
        <v>2021</v>
      </c>
      <c r="Q4" s="45">
        <v>2021</v>
      </c>
      <c r="R4" s="45">
        <v>2021</v>
      </c>
      <c r="S4" s="45">
        <v>2021</v>
      </c>
      <c r="T4" s="45">
        <v>2021</v>
      </c>
      <c r="U4" s="45">
        <v>2021</v>
      </c>
      <c r="V4" s="45">
        <v>2021</v>
      </c>
      <c r="W4" s="45">
        <v>2022</v>
      </c>
      <c r="X4" s="45">
        <v>2022</v>
      </c>
      <c r="Y4" s="45">
        <v>2022</v>
      </c>
      <c r="Z4" s="45">
        <v>2022</v>
      </c>
      <c r="AA4" s="45">
        <v>2022</v>
      </c>
      <c r="AB4" s="45">
        <v>2022</v>
      </c>
      <c r="AC4" s="45">
        <v>2022</v>
      </c>
    </row>
    <row r="5" spans="1:29" ht="6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</row>
    <row r="6" spans="1:29" ht="21">
      <c r="A6" s="33" t="s">
        <v>253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</row>
    <row r="7" spans="1:29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</row>
    <row r="8" spans="1:29" s="3" customFormat="1" ht="13.5" customHeight="1">
      <c r="A8" s="295" t="s">
        <v>23</v>
      </c>
      <c r="B8" s="289"/>
      <c r="C8" s="289"/>
      <c r="D8" s="297"/>
      <c r="E8" s="297"/>
      <c r="F8" s="297"/>
      <c r="G8" s="297"/>
      <c r="H8" s="297"/>
      <c r="I8" s="289"/>
      <c r="J8" s="297"/>
      <c r="K8" s="297"/>
      <c r="L8" s="297"/>
      <c r="M8" s="297"/>
      <c r="N8" s="297"/>
      <c r="O8" s="289"/>
      <c r="P8" s="297"/>
      <c r="Q8" s="297"/>
      <c r="R8" s="283"/>
      <c r="S8" s="297"/>
      <c r="T8" s="297"/>
      <c r="U8" s="297"/>
      <c r="V8" s="289"/>
      <c r="W8" s="297"/>
      <c r="X8" s="297"/>
      <c r="Y8" s="283"/>
      <c r="Z8" s="297"/>
      <c r="AA8" s="297"/>
      <c r="AB8" s="297"/>
      <c r="AC8" s="289"/>
    </row>
    <row r="9" spans="1:29" s="3" customFormat="1" ht="13.5" customHeight="1">
      <c r="A9" s="60" t="s">
        <v>48</v>
      </c>
      <c r="B9" s="35">
        <v>3525</v>
      </c>
      <c r="C9" s="35">
        <v>3512</v>
      </c>
      <c r="D9" s="61">
        <v>765</v>
      </c>
      <c r="E9" s="61">
        <v>624</v>
      </c>
      <c r="F9" s="61">
        <v>787</v>
      </c>
      <c r="G9" s="276">
        <v>2176</v>
      </c>
      <c r="H9" s="61">
        <v>748</v>
      </c>
      <c r="I9" s="35">
        <v>2924</v>
      </c>
      <c r="J9" s="61">
        <v>879</v>
      </c>
      <c r="K9" s="61">
        <v>561</v>
      </c>
      <c r="L9" s="61">
        <v>830</v>
      </c>
      <c r="M9" s="276">
        <v>2270</v>
      </c>
      <c r="N9" s="61">
        <v>950</v>
      </c>
      <c r="O9" s="35">
        <v>3220</v>
      </c>
      <c r="P9" s="61">
        <v>700</v>
      </c>
      <c r="Q9" s="61">
        <v>594</v>
      </c>
      <c r="R9" s="353">
        <v>1294</v>
      </c>
      <c r="S9" s="61">
        <v>914</v>
      </c>
      <c r="T9" s="276">
        <v>2208</v>
      </c>
      <c r="U9" s="61">
        <v>631</v>
      </c>
      <c r="V9" s="35">
        <v>2839</v>
      </c>
      <c r="W9" s="61">
        <v>1096</v>
      </c>
      <c r="X9" s="61">
        <v>872</v>
      </c>
      <c r="Y9" s="352">
        <v>1968</v>
      </c>
      <c r="Z9" s="61">
        <v>641</v>
      </c>
      <c r="AA9" s="276">
        <v>2609</v>
      </c>
      <c r="AB9" s="61">
        <v>894</v>
      </c>
      <c r="AC9" s="35">
        <v>3503</v>
      </c>
    </row>
    <row r="10" spans="1:29" s="3" customFormat="1" ht="13.5" customHeight="1">
      <c r="A10" s="62" t="s">
        <v>7</v>
      </c>
      <c r="B10" s="23"/>
      <c r="C10" s="23"/>
      <c r="D10" s="63"/>
      <c r="E10" s="63">
        <v>-0.18431372549019609</v>
      </c>
      <c r="F10" s="63">
        <v>0.26121794871794868</v>
      </c>
      <c r="G10" s="277"/>
      <c r="H10" s="63">
        <v>-4.955527318932651E-2</v>
      </c>
      <c r="I10" s="23"/>
      <c r="J10" s="63">
        <v>0.17513368983957212</v>
      </c>
      <c r="K10" s="63">
        <v>-0.36177474402730381</v>
      </c>
      <c r="L10" s="63">
        <v>0.47950089126559714</v>
      </c>
      <c r="M10" s="277"/>
      <c r="N10" s="63">
        <v>0.14457831325301207</v>
      </c>
      <c r="O10" s="23"/>
      <c r="P10" s="63">
        <v>-0.26315789473684215</v>
      </c>
      <c r="Q10" s="63">
        <v>-0.15142857142857147</v>
      </c>
      <c r="R10" s="354"/>
      <c r="S10" s="63">
        <v>0.53872053872053871</v>
      </c>
      <c r="T10" s="277"/>
      <c r="U10" s="63">
        <v>-0.30962800875273522</v>
      </c>
      <c r="V10" s="23"/>
      <c r="W10" s="63">
        <v>0.73692551505546744</v>
      </c>
      <c r="X10" s="63">
        <v>-0.20437956204379559</v>
      </c>
      <c r="Y10" s="358"/>
      <c r="Z10" s="63">
        <v>-0.26490825688073394</v>
      </c>
      <c r="AA10" s="277"/>
      <c r="AB10" s="63">
        <v>0.39469578783151316</v>
      </c>
      <c r="AC10" s="23"/>
    </row>
    <row r="11" spans="1:29" s="3" customFormat="1" ht="13.5" customHeight="1">
      <c r="A11" s="62" t="s">
        <v>8</v>
      </c>
      <c r="B11" s="23"/>
      <c r="C11" s="23">
        <v>-3.6879432624113972E-3</v>
      </c>
      <c r="D11" s="64"/>
      <c r="E11" s="64"/>
      <c r="F11" s="64"/>
      <c r="G11" s="278"/>
      <c r="H11" s="64"/>
      <c r="I11" s="23">
        <v>-0.16742596810933941</v>
      </c>
      <c r="J11" s="64">
        <v>0.14901960784313717</v>
      </c>
      <c r="K11" s="64">
        <v>-0.10096153846153844</v>
      </c>
      <c r="L11" s="64">
        <v>5.4637865311308875E-2</v>
      </c>
      <c r="M11" s="278">
        <v>4.3198529411764719E-2</v>
      </c>
      <c r="N11" s="64">
        <v>0.27005347593582885</v>
      </c>
      <c r="O11" s="23">
        <v>0.10123119015047877</v>
      </c>
      <c r="P11" s="64">
        <v>-0.20364050056882821</v>
      </c>
      <c r="Q11" s="64">
        <v>5.8823529411764719E-2</v>
      </c>
      <c r="R11" s="344"/>
      <c r="S11" s="64">
        <v>0.10120481927710845</v>
      </c>
      <c r="T11" s="278">
        <v>-2.7312775330396444E-2</v>
      </c>
      <c r="U11" s="64">
        <v>-0.33578947368421053</v>
      </c>
      <c r="V11" s="23">
        <v>-0.11832298136645958</v>
      </c>
      <c r="W11" s="64">
        <v>0.56571428571428561</v>
      </c>
      <c r="X11" s="64">
        <v>0.46801346801346799</v>
      </c>
      <c r="Y11" s="344">
        <v>0.52086553323029361</v>
      </c>
      <c r="Z11" s="64">
        <v>-0.29868708971553615</v>
      </c>
      <c r="AA11" s="278">
        <v>0.1816123188405796</v>
      </c>
      <c r="AB11" s="64">
        <v>0.41679873217115682</v>
      </c>
      <c r="AC11" s="23">
        <v>0.23388517083480109</v>
      </c>
    </row>
    <row r="12" spans="1:29" s="3" customFormat="1" ht="13.5" customHeight="1">
      <c r="A12" s="60" t="s">
        <v>287</v>
      </c>
      <c r="B12" s="35">
        <v>1530</v>
      </c>
      <c r="C12" s="35">
        <v>1727</v>
      </c>
      <c r="D12" s="61">
        <v>373</v>
      </c>
      <c r="E12" s="61">
        <v>525</v>
      </c>
      <c r="F12" s="61">
        <v>329</v>
      </c>
      <c r="G12" s="276">
        <v>1227</v>
      </c>
      <c r="H12" s="61">
        <v>324</v>
      </c>
      <c r="I12" s="35">
        <v>1551</v>
      </c>
      <c r="J12" s="61">
        <v>338</v>
      </c>
      <c r="K12" s="61">
        <v>351</v>
      </c>
      <c r="L12" s="61">
        <v>442</v>
      </c>
      <c r="M12" s="276">
        <v>1131</v>
      </c>
      <c r="N12" s="61">
        <v>368</v>
      </c>
      <c r="O12" s="35">
        <v>1499</v>
      </c>
      <c r="P12" s="61">
        <v>458</v>
      </c>
      <c r="Q12" s="61">
        <v>418</v>
      </c>
      <c r="R12" s="353">
        <v>876</v>
      </c>
      <c r="S12" s="61">
        <v>445</v>
      </c>
      <c r="T12" s="276">
        <v>1321</v>
      </c>
      <c r="U12" s="61">
        <v>370</v>
      </c>
      <c r="V12" s="35">
        <v>1691</v>
      </c>
      <c r="W12" s="61">
        <v>430</v>
      </c>
      <c r="X12" s="61">
        <v>427</v>
      </c>
      <c r="Y12" s="352">
        <v>857</v>
      </c>
      <c r="Z12" s="61">
        <v>515</v>
      </c>
      <c r="AA12" s="276">
        <v>1372</v>
      </c>
      <c r="AB12" s="61">
        <v>341</v>
      </c>
      <c r="AC12" s="35">
        <v>1713</v>
      </c>
    </row>
    <row r="13" spans="1:29" s="3" customFormat="1" ht="13.5" customHeight="1">
      <c r="A13" s="62" t="s">
        <v>7</v>
      </c>
      <c r="B13" s="23"/>
      <c r="C13" s="23"/>
      <c r="D13" s="63"/>
      <c r="E13" s="63">
        <v>0.40750670241286868</v>
      </c>
      <c r="F13" s="63">
        <v>-0.37333333333333329</v>
      </c>
      <c r="G13" s="277"/>
      <c r="H13" s="63">
        <v>-1.5197568389057725E-2</v>
      </c>
      <c r="I13" s="23"/>
      <c r="J13" s="63">
        <v>4.3209876543209846E-2</v>
      </c>
      <c r="K13" s="63">
        <v>3.8461538461538547E-2</v>
      </c>
      <c r="L13" s="63">
        <v>0.2592592592592593</v>
      </c>
      <c r="M13" s="277"/>
      <c r="N13" s="63">
        <v>-0.16742081447963797</v>
      </c>
      <c r="O13" s="23"/>
      <c r="P13" s="63">
        <v>0.24456521739130443</v>
      </c>
      <c r="Q13" s="63">
        <v>-8.7336244541484698E-2</v>
      </c>
      <c r="R13" s="354"/>
      <c r="S13" s="63">
        <v>6.4593301435406758E-2</v>
      </c>
      <c r="T13" s="277"/>
      <c r="U13" s="63">
        <v>-0.1685393258426966</v>
      </c>
      <c r="V13" s="23"/>
      <c r="W13" s="63">
        <v>0.16216216216216206</v>
      </c>
      <c r="X13" s="63">
        <v>-6.9767441860465462E-3</v>
      </c>
      <c r="Y13" s="358"/>
      <c r="Z13" s="63">
        <v>0.20608899297423888</v>
      </c>
      <c r="AA13" s="277"/>
      <c r="AB13" s="63">
        <v>-0.3378640776699029</v>
      </c>
      <c r="AC13" s="23"/>
    </row>
    <row r="14" spans="1:29" s="3" customFormat="1" ht="13.5" customHeight="1">
      <c r="A14" s="62" t="s">
        <v>8</v>
      </c>
      <c r="B14" s="23"/>
      <c r="C14" s="23">
        <v>0.12875816993464051</v>
      </c>
      <c r="D14" s="64"/>
      <c r="E14" s="64"/>
      <c r="F14" s="64"/>
      <c r="G14" s="278"/>
      <c r="H14" s="64"/>
      <c r="I14" s="23">
        <v>-0.10191082802547768</v>
      </c>
      <c r="J14" s="64">
        <v>-9.383378016085786E-2</v>
      </c>
      <c r="K14" s="64">
        <v>-0.33142857142857141</v>
      </c>
      <c r="L14" s="64">
        <v>0.34346504559270508</v>
      </c>
      <c r="M14" s="278">
        <v>-7.8239608801956018E-2</v>
      </c>
      <c r="N14" s="64">
        <v>0.13580246913580241</v>
      </c>
      <c r="O14" s="23">
        <v>-3.3526756931012258E-2</v>
      </c>
      <c r="P14" s="64">
        <v>0.3550295857988166</v>
      </c>
      <c r="Q14" s="64">
        <v>0.19088319088319095</v>
      </c>
      <c r="R14" s="344"/>
      <c r="S14" s="64">
        <v>6.7873303167420573E-3</v>
      </c>
      <c r="T14" s="278">
        <v>0.1679929266136162</v>
      </c>
      <c r="U14" s="64">
        <v>5.4347826086955653E-3</v>
      </c>
      <c r="V14" s="23">
        <v>0.12808539026017352</v>
      </c>
      <c r="W14" s="64">
        <v>-6.1135371179039333E-2</v>
      </c>
      <c r="X14" s="64">
        <v>2.1531100478468845E-2</v>
      </c>
      <c r="Y14" s="344">
        <v>-2.168949771689499E-2</v>
      </c>
      <c r="Z14" s="64">
        <v>0.15730337078651679</v>
      </c>
      <c r="AA14" s="278">
        <v>3.860711582134746E-2</v>
      </c>
      <c r="AB14" s="64">
        <v>-7.8378378378378355E-2</v>
      </c>
      <c r="AC14" s="23">
        <v>1.3010053222944906E-2</v>
      </c>
    </row>
    <row r="15" spans="1:29" s="3" customFormat="1" ht="13.5" customHeight="1">
      <c r="A15" s="60" t="s">
        <v>178</v>
      </c>
      <c r="B15" s="35">
        <v>98</v>
      </c>
      <c r="C15" s="35">
        <v>235</v>
      </c>
      <c r="D15" s="61">
        <v>41</v>
      </c>
      <c r="E15" s="61">
        <v>341</v>
      </c>
      <c r="F15" s="61">
        <v>15</v>
      </c>
      <c r="G15" s="276">
        <v>397</v>
      </c>
      <c r="H15" s="61">
        <v>12</v>
      </c>
      <c r="I15" s="35">
        <v>409</v>
      </c>
      <c r="J15" s="61">
        <v>8</v>
      </c>
      <c r="K15" s="61">
        <v>20</v>
      </c>
      <c r="L15" s="61">
        <v>3</v>
      </c>
      <c r="M15" s="276">
        <v>31</v>
      </c>
      <c r="N15" s="61">
        <v>117</v>
      </c>
      <c r="O15" s="35">
        <v>148</v>
      </c>
      <c r="P15" s="61">
        <v>183</v>
      </c>
      <c r="Q15" s="61">
        <v>1</v>
      </c>
      <c r="R15" s="353">
        <v>184</v>
      </c>
      <c r="S15" s="61">
        <v>5</v>
      </c>
      <c r="T15" s="276">
        <v>189</v>
      </c>
      <c r="U15" s="61">
        <v>89</v>
      </c>
      <c r="V15" s="35">
        <v>278</v>
      </c>
      <c r="W15" s="61">
        <v>15</v>
      </c>
      <c r="X15" s="61">
        <v>6</v>
      </c>
      <c r="Y15" s="352">
        <v>21</v>
      </c>
      <c r="Z15" s="61">
        <v>10</v>
      </c>
      <c r="AA15" s="276">
        <v>31</v>
      </c>
      <c r="AB15" s="61">
        <v>9</v>
      </c>
      <c r="AC15" s="35">
        <v>40</v>
      </c>
    </row>
    <row r="16" spans="1:29" s="3" customFormat="1" ht="13.5" customHeight="1">
      <c r="A16" s="62" t="s">
        <v>7</v>
      </c>
      <c r="B16" s="23"/>
      <c r="C16" s="23"/>
      <c r="D16" s="63"/>
      <c r="E16" s="63">
        <v>7.3170731707317067</v>
      </c>
      <c r="F16" s="63">
        <v>-0.95601173020527863</v>
      </c>
      <c r="G16" s="277"/>
      <c r="H16" s="63">
        <v>-0.19999999999999996</v>
      </c>
      <c r="I16" s="23"/>
      <c r="J16" s="63">
        <v>-0.33333333333333337</v>
      </c>
      <c r="K16" s="63">
        <v>1.5</v>
      </c>
      <c r="L16" s="63">
        <v>-0.85</v>
      </c>
      <c r="M16" s="277"/>
      <c r="N16" s="63">
        <v>38</v>
      </c>
      <c r="O16" s="23"/>
      <c r="P16" s="63">
        <v>0.5641025641025641</v>
      </c>
      <c r="Q16" s="63">
        <v>-0.99453551912568305</v>
      </c>
      <c r="R16" s="354"/>
      <c r="S16" s="63">
        <v>4</v>
      </c>
      <c r="T16" s="277"/>
      <c r="U16" s="63">
        <v>16.8</v>
      </c>
      <c r="V16" s="23"/>
      <c r="W16" s="63">
        <v>-0.8314606741573034</v>
      </c>
      <c r="X16" s="63">
        <v>-0.6</v>
      </c>
      <c r="Y16" s="358"/>
      <c r="Z16" s="63">
        <v>0.66666666666666674</v>
      </c>
      <c r="AA16" s="277"/>
      <c r="AB16" s="63">
        <v>-9.9999999999999978E-2</v>
      </c>
      <c r="AC16" s="23"/>
    </row>
    <row r="17" spans="1:29" s="3" customFormat="1" ht="13.5" customHeight="1">
      <c r="A17" s="62" t="s">
        <v>8</v>
      </c>
      <c r="B17" s="23"/>
      <c r="C17" s="23">
        <v>1.3979591836734695</v>
      </c>
      <c r="D17" s="64"/>
      <c r="E17" s="64"/>
      <c r="F17" s="64"/>
      <c r="G17" s="278"/>
      <c r="H17" s="64"/>
      <c r="I17" s="23">
        <v>0.74042553191489358</v>
      </c>
      <c r="J17" s="64">
        <v>-0.80487804878048785</v>
      </c>
      <c r="K17" s="64">
        <v>-0.94134897360703818</v>
      </c>
      <c r="L17" s="64">
        <v>-0.8</v>
      </c>
      <c r="M17" s="278">
        <v>-0.92191435768261965</v>
      </c>
      <c r="N17" s="64">
        <v>8.75</v>
      </c>
      <c r="O17" s="23">
        <v>-0.63814180929095354</v>
      </c>
      <c r="P17" s="64">
        <v>21.875</v>
      </c>
      <c r="Q17" s="64">
        <v>-0.95</v>
      </c>
      <c r="R17" s="344"/>
      <c r="S17" s="64">
        <v>0.66666666666666674</v>
      </c>
      <c r="T17" s="278">
        <v>5.096774193548387</v>
      </c>
      <c r="U17" s="64">
        <v>-0.23931623931623935</v>
      </c>
      <c r="V17" s="23">
        <v>0.87837837837837829</v>
      </c>
      <c r="W17" s="64">
        <v>-0.91803278688524592</v>
      </c>
      <c r="X17" s="64">
        <v>5</v>
      </c>
      <c r="Y17" s="344">
        <v>-0.88586956521739135</v>
      </c>
      <c r="Z17" s="64">
        <v>1</v>
      </c>
      <c r="AA17" s="278">
        <v>-0.83597883597883604</v>
      </c>
      <c r="AB17" s="64">
        <v>-0.898876404494382</v>
      </c>
      <c r="AC17" s="23">
        <v>-0.85611510791366907</v>
      </c>
    </row>
    <row r="18" spans="1:29" s="3" customFormat="1" ht="13.5" customHeight="1">
      <c r="A18" s="60" t="s">
        <v>288</v>
      </c>
      <c r="B18" s="35">
        <v>1432</v>
      </c>
      <c r="C18" s="35">
        <v>1492</v>
      </c>
      <c r="D18" s="61">
        <v>332</v>
      </c>
      <c r="E18" s="61">
        <v>184</v>
      </c>
      <c r="F18" s="61">
        <v>314</v>
      </c>
      <c r="G18" s="276">
        <v>830</v>
      </c>
      <c r="H18" s="61">
        <v>312</v>
      </c>
      <c r="I18" s="35">
        <v>1142</v>
      </c>
      <c r="J18" s="61">
        <v>330</v>
      </c>
      <c r="K18" s="61">
        <v>331</v>
      </c>
      <c r="L18" s="61">
        <v>439</v>
      </c>
      <c r="M18" s="276">
        <v>1100</v>
      </c>
      <c r="N18" s="61">
        <v>251</v>
      </c>
      <c r="O18" s="35">
        <v>1351</v>
      </c>
      <c r="P18" s="61">
        <v>275</v>
      </c>
      <c r="Q18" s="61">
        <v>417</v>
      </c>
      <c r="R18" s="353">
        <v>692</v>
      </c>
      <c r="S18" s="61">
        <v>440</v>
      </c>
      <c r="T18" s="276">
        <v>1132</v>
      </c>
      <c r="U18" s="61">
        <v>281</v>
      </c>
      <c r="V18" s="35">
        <v>1413</v>
      </c>
      <c r="W18" s="61">
        <v>415</v>
      </c>
      <c r="X18" s="61">
        <v>421</v>
      </c>
      <c r="Y18" s="352">
        <v>836</v>
      </c>
      <c r="Z18" s="61">
        <v>505</v>
      </c>
      <c r="AA18" s="276">
        <v>1341</v>
      </c>
      <c r="AB18" s="61">
        <v>332</v>
      </c>
      <c r="AC18" s="35">
        <v>1673</v>
      </c>
    </row>
    <row r="19" spans="1:29" s="3" customFormat="1" ht="13.5" customHeight="1">
      <c r="A19" s="62" t="s">
        <v>7</v>
      </c>
      <c r="B19" s="23"/>
      <c r="C19" s="23"/>
      <c r="D19" s="63"/>
      <c r="E19" s="63">
        <v>-0.44578313253012047</v>
      </c>
      <c r="F19" s="63">
        <v>0.70652173913043481</v>
      </c>
      <c r="G19" s="277"/>
      <c r="H19" s="63">
        <v>-6.3694267515923553E-3</v>
      </c>
      <c r="I19" s="23"/>
      <c r="J19" s="63">
        <v>5.7692307692307709E-2</v>
      </c>
      <c r="K19" s="63">
        <v>3.0303030303029388E-3</v>
      </c>
      <c r="L19" s="63">
        <v>0.3262839879154078</v>
      </c>
      <c r="M19" s="277"/>
      <c r="N19" s="63">
        <v>-0.42824601366742598</v>
      </c>
      <c r="O19" s="23"/>
      <c r="P19" s="63">
        <v>9.5617529880478003E-2</v>
      </c>
      <c r="Q19" s="63">
        <v>0.51636363636363636</v>
      </c>
      <c r="R19" s="354"/>
      <c r="S19" s="63">
        <v>5.5155875299760293E-2</v>
      </c>
      <c r="T19" s="277"/>
      <c r="U19" s="63">
        <v>-0.36136363636363633</v>
      </c>
      <c r="V19" s="23"/>
      <c r="W19" s="63">
        <v>0.47686832740213525</v>
      </c>
      <c r="X19" s="63">
        <v>1.4457831325301207E-2</v>
      </c>
      <c r="Y19" s="358"/>
      <c r="Z19" s="63">
        <v>0.1995249406175772</v>
      </c>
      <c r="AA19" s="277"/>
      <c r="AB19" s="63">
        <v>-0.34257425742574255</v>
      </c>
      <c r="AC19" s="23"/>
    </row>
    <row r="20" spans="1:29" s="3" customFormat="1" ht="13.5" customHeight="1">
      <c r="A20" s="62" t="s">
        <v>8</v>
      </c>
      <c r="B20" s="23"/>
      <c r="C20" s="23">
        <v>4.1899441340782051E-2</v>
      </c>
      <c r="D20" s="64"/>
      <c r="E20" s="64"/>
      <c r="F20" s="64"/>
      <c r="G20" s="278"/>
      <c r="H20" s="64"/>
      <c r="I20" s="23">
        <v>-0.23458445040214482</v>
      </c>
      <c r="J20" s="64">
        <v>-6.0240963855421326E-3</v>
      </c>
      <c r="K20" s="64">
        <v>0.79891304347826098</v>
      </c>
      <c r="L20" s="64">
        <v>0.39808917197452232</v>
      </c>
      <c r="M20" s="278">
        <v>0.32530120481927716</v>
      </c>
      <c r="N20" s="64">
        <v>-0.19551282051282048</v>
      </c>
      <c r="O20" s="23">
        <v>0.1830122591943959</v>
      </c>
      <c r="P20" s="64">
        <v>-0.16666666666666663</v>
      </c>
      <c r="Q20" s="64">
        <v>0.25981873111782483</v>
      </c>
      <c r="R20" s="344"/>
      <c r="S20" s="64">
        <v>2.277904328018332E-3</v>
      </c>
      <c r="T20" s="278">
        <v>2.9090909090909056E-2</v>
      </c>
      <c r="U20" s="64">
        <v>0.1195219123505975</v>
      </c>
      <c r="V20" s="23">
        <v>4.5891931902294569E-2</v>
      </c>
      <c r="W20" s="64">
        <v>0.50909090909090904</v>
      </c>
      <c r="X20" s="64">
        <v>9.5923261390886694E-3</v>
      </c>
      <c r="Y20" s="344">
        <v>0.20809248554913284</v>
      </c>
      <c r="Z20" s="64">
        <v>0.14772727272727271</v>
      </c>
      <c r="AA20" s="278">
        <v>0.18462897526501765</v>
      </c>
      <c r="AB20" s="64">
        <v>0.18149466192170816</v>
      </c>
      <c r="AC20" s="23">
        <v>0.18400566171266819</v>
      </c>
    </row>
    <row r="21" spans="1:29" s="3" customFormat="1" ht="13.5" customHeight="1">
      <c r="A21" s="60" t="s">
        <v>192</v>
      </c>
      <c r="B21" s="23"/>
      <c r="C21" s="35">
        <v>422</v>
      </c>
      <c r="D21" s="61">
        <v>117</v>
      </c>
      <c r="E21" s="61">
        <v>90</v>
      </c>
      <c r="F21" s="61">
        <v>115</v>
      </c>
      <c r="G21" s="276">
        <v>322</v>
      </c>
      <c r="H21" s="61">
        <v>92</v>
      </c>
      <c r="I21" s="35">
        <v>414</v>
      </c>
      <c r="J21" s="130">
        <v>113</v>
      </c>
      <c r="K21" s="130">
        <v>86</v>
      </c>
      <c r="L21" s="130">
        <v>106</v>
      </c>
      <c r="M21" s="276">
        <v>305</v>
      </c>
      <c r="N21" s="61">
        <v>86</v>
      </c>
      <c r="O21" s="35">
        <v>391</v>
      </c>
      <c r="P21" s="130">
        <v>102</v>
      </c>
      <c r="Q21" s="130">
        <v>92</v>
      </c>
      <c r="R21" s="353">
        <v>194</v>
      </c>
      <c r="S21" s="130">
        <v>97</v>
      </c>
      <c r="T21" s="276">
        <v>291</v>
      </c>
      <c r="U21" s="61">
        <v>96</v>
      </c>
      <c r="V21" s="35">
        <v>387</v>
      </c>
      <c r="W21" s="130">
        <v>111</v>
      </c>
      <c r="X21" s="130">
        <v>92</v>
      </c>
      <c r="Y21" s="352">
        <v>203</v>
      </c>
      <c r="Z21" s="130">
        <v>106</v>
      </c>
      <c r="AA21" s="276">
        <v>309</v>
      </c>
      <c r="AB21" s="61">
        <v>111</v>
      </c>
      <c r="AC21" s="35">
        <v>420</v>
      </c>
    </row>
    <row r="22" spans="1:29" s="3" customFormat="1" ht="19.2" customHeight="1">
      <c r="A22" s="60" t="s">
        <v>372</v>
      </c>
      <c r="B22" s="35">
        <v>2093</v>
      </c>
      <c r="C22" s="35">
        <v>1598</v>
      </c>
      <c r="D22" s="67">
        <v>316</v>
      </c>
      <c r="E22" s="67">
        <v>350</v>
      </c>
      <c r="F22" s="67">
        <v>358</v>
      </c>
      <c r="G22" s="276">
        <v>1024</v>
      </c>
      <c r="H22" s="61">
        <v>344</v>
      </c>
      <c r="I22" s="35">
        <v>1368</v>
      </c>
      <c r="J22" s="67">
        <v>436</v>
      </c>
      <c r="K22" s="67">
        <v>144</v>
      </c>
      <c r="L22" s="67">
        <v>285</v>
      </c>
      <c r="M22" s="276">
        <v>865</v>
      </c>
      <c r="N22" s="61">
        <v>613</v>
      </c>
      <c r="O22" s="35">
        <v>1478</v>
      </c>
      <c r="P22" s="67">
        <v>323</v>
      </c>
      <c r="Q22" s="67">
        <v>85</v>
      </c>
      <c r="R22" s="353">
        <v>408</v>
      </c>
      <c r="S22" s="67">
        <v>377</v>
      </c>
      <c r="T22" s="276">
        <v>785</v>
      </c>
      <c r="U22" s="61">
        <v>254</v>
      </c>
      <c r="V22" s="35">
        <v>1039</v>
      </c>
      <c r="W22" s="67">
        <v>570</v>
      </c>
      <c r="X22" s="67">
        <v>359</v>
      </c>
      <c r="Y22" s="352">
        <v>929</v>
      </c>
      <c r="Z22" s="67">
        <v>30</v>
      </c>
      <c r="AA22" s="276">
        <v>959</v>
      </c>
      <c r="AB22" s="61">
        <v>451</v>
      </c>
      <c r="AC22" s="35">
        <v>1410</v>
      </c>
    </row>
    <row r="23" spans="1:29" s="3" customFormat="1" ht="13.5" customHeight="1">
      <c r="A23" s="62" t="s">
        <v>7</v>
      </c>
      <c r="B23" s="23"/>
      <c r="C23" s="23"/>
      <c r="D23" s="63"/>
      <c r="E23" s="63">
        <v>0.10759493670886067</v>
      </c>
      <c r="F23" s="63">
        <v>2.2857142857142909E-2</v>
      </c>
      <c r="G23" s="277"/>
      <c r="H23" s="63">
        <v>-3.9106145251396662E-2</v>
      </c>
      <c r="I23" s="23"/>
      <c r="J23" s="63">
        <v>0.26744186046511631</v>
      </c>
      <c r="K23" s="63">
        <v>-0.66972477064220182</v>
      </c>
      <c r="L23" s="63">
        <v>0.97916666666666674</v>
      </c>
      <c r="M23" s="277"/>
      <c r="N23" s="63">
        <v>1.1508771929824562</v>
      </c>
      <c r="O23" s="23"/>
      <c r="P23" s="63">
        <v>-0.4730831973898858</v>
      </c>
      <c r="Q23" s="63">
        <v>-0.73684210526315796</v>
      </c>
      <c r="R23" s="354"/>
      <c r="S23" s="63">
        <v>3.4352941176470591</v>
      </c>
      <c r="T23" s="277"/>
      <c r="U23" s="63">
        <v>-0.32625994694960214</v>
      </c>
      <c r="V23" s="23"/>
      <c r="W23" s="63">
        <v>1.2440944881889764</v>
      </c>
      <c r="X23" s="63">
        <v>-0.37017543859649127</v>
      </c>
      <c r="Y23" s="358"/>
      <c r="Z23" s="63">
        <v>-0.91643454038997219</v>
      </c>
      <c r="AA23" s="277"/>
      <c r="AB23" s="63">
        <v>14.033333333333333</v>
      </c>
      <c r="AC23" s="23"/>
    </row>
    <row r="24" spans="1:29" s="3" customFormat="1" ht="13.5" customHeight="1">
      <c r="A24" s="62" t="s">
        <v>8</v>
      </c>
      <c r="B24" s="23"/>
      <c r="C24" s="23">
        <v>-0.23650262780697562</v>
      </c>
      <c r="D24" s="64"/>
      <c r="E24" s="64"/>
      <c r="F24" s="64"/>
      <c r="G24" s="278"/>
      <c r="H24" s="64"/>
      <c r="I24" s="23">
        <v>-0.14392991239048814</v>
      </c>
      <c r="J24" s="64">
        <v>0.379746835443038</v>
      </c>
      <c r="K24" s="64">
        <v>-0.58857142857142852</v>
      </c>
      <c r="L24" s="64">
        <v>-0.2039106145251397</v>
      </c>
      <c r="M24" s="278">
        <v>-0.1552734375</v>
      </c>
      <c r="N24" s="64">
        <v>0.78197674418604657</v>
      </c>
      <c r="O24" s="23">
        <v>8.0409356725146264E-2</v>
      </c>
      <c r="P24" s="64">
        <v>-0.25917431192660545</v>
      </c>
      <c r="Q24" s="64">
        <v>-0.40972222222222221</v>
      </c>
      <c r="R24" s="344"/>
      <c r="S24" s="64">
        <v>0.32280701754385954</v>
      </c>
      <c r="T24" s="278">
        <v>-9.2485549132947931E-2</v>
      </c>
      <c r="U24" s="64">
        <v>-0.5856443719412725</v>
      </c>
      <c r="V24" s="23">
        <v>-0.29702300405953996</v>
      </c>
      <c r="W24" s="64">
        <v>0.76470588235294112</v>
      </c>
      <c r="X24" s="64">
        <v>3.223529411764706</v>
      </c>
      <c r="Y24" s="344">
        <v>1.2769607843137254</v>
      </c>
      <c r="Z24" s="64">
        <v>-0.92042440318302388</v>
      </c>
      <c r="AA24" s="278">
        <v>0.22165605095541396</v>
      </c>
      <c r="AB24" s="64">
        <v>0.77559055118110232</v>
      </c>
      <c r="AC24" s="23">
        <v>0.35707410972088538</v>
      </c>
    </row>
    <row r="25" spans="1:29" s="3" customFormat="1" ht="13.5" customHeight="1">
      <c r="A25" s="295" t="s">
        <v>177</v>
      </c>
      <c r="B25" s="289"/>
      <c r="C25" s="289"/>
      <c r="D25" s="297"/>
      <c r="E25" s="297"/>
      <c r="F25" s="297"/>
      <c r="G25" s="297"/>
      <c r="H25" s="297"/>
      <c r="I25" s="289"/>
      <c r="J25" s="297"/>
      <c r="K25" s="297"/>
      <c r="L25" s="297"/>
      <c r="M25" s="297"/>
      <c r="N25" s="297"/>
      <c r="O25" s="289"/>
      <c r="P25" s="297"/>
      <c r="Q25" s="297"/>
      <c r="R25" s="297"/>
      <c r="S25" s="297"/>
      <c r="T25" s="297"/>
      <c r="U25" s="297"/>
      <c r="V25" s="289"/>
      <c r="W25" s="297"/>
      <c r="X25" s="297"/>
      <c r="Y25" s="297"/>
      <c r="Z25" s="297"/>
      <c r="AA25" s="297"/>
      <c r="AB25" s="297"/>
      <c r="AC25" s="289"/>
    </row>
    <row r="26" spans="1:29" s="3" customFormat="1" ht="13.5" customHeight="1">
      <c r="A26" s="60" t="s">
        <v>127</v>
      </c>
      <c r="B26" s="153">
        <v>206</v>
      </c>
      <c r="C26" s="153">
        <v>269</v>
      </c>
      <c r="D26" s="134">
        <v>-18</v>
      </c>
      <c r="E26" s="134">
        <v>45</v>
      </c>
      <c r="F26" s="134">
        <v>20</v>
      </c>
      <c r="G26" s="276">
        <v>47</v>
      </c>
      <c r="H26" s="61">
        <v>56</v>
      </c>
      <c r="I26" s="153">
        <v>103</v>
      </c>
      <c r="J26" s="134">
        <v>-44</v>
      </c>
      <c r="K26" s="61">
        <v>0</v>
      </c>
      <c r="L26" s="134">
        <v>26</v>
      </c>
      <c r="M26" s="287">
        <v>-18</v>
      </c>
      <c r="N26" s="134">
        <v>75</v>
      </c>
      <c r="O26" s="153">
        <v>57</v>
      </c>
      <c r="P26" s="134">
        <v>-59</v>
      </c>
      <c r="Q26" s="61">
        <v>12</v>
      </c>
      <c r="R26" s="363">
        <v>-47</v>
      </c>
      <c r="S26" s="134">
        <v>17</v>
      </c>
      <c r="T26" s="287">
        <v>-30</v>
      </c>
      <c r="U26" s="134">
        <v>-199</v>
      </c>
      <c r="V26" s="153">
        <v>-229</v>
      </c>
      <c r="W26" s="134">
        <v>218</v>
      </c>
      <c r="X26" s="134">
        <v>126</v>
      </c>
      <c r="Y26" s="363">
        <v>344</v>
      </c>
      <c r="Z26" s="134">
        <v>11</v>
      </c>
      <c r="AA26" s="287">
        <v>355</v>
      </c>
      <c r="AB26" s="134">
        <v>-13</v>
      </c>
      <c r="AC26" s="153">
        <v>342</v>
      </c>
    </row>
    <row r="27" spans="1:29" s="3" customFormat="1" ht="13.5" customHeight="1">
      <c r="A27"/>
      <c r="B27" s="57"/>
      <c r="C27" s="57"/>
      <c r="D27" s="61"/>
      <c r="E27" s="61"/>
      <c r="F27" s="61"/>
      <c r="G27" s="276"/>
      <c r="H27" s="61"/>
      <c r="I27" s="57"/>
      <c r="J27" s="61"/>
      <c r="K27" s="61"/>
      <c r="L27" s="61"/>
      <c r="M27" s="276"/>
      <c r="N27" s="61"/>
      <c r="O27" s="153"/>
      <c r="P27" s="61"/>
      <c r="Q27" s="61"/>
      <c r="R27" s="353"/>
      <c r="S27" s="61"/>
      <c r="T27" s="276"/>
      <c r="U27" s="61"/>
      <c r="V27" s="153"/>
      <c r="W27" s="61"/>
      <c r="X27" s="134"/>
      <c r="Y27" s="363"/>
      <c r="Z27" s="61"/>
      <c r="AA27" s="276"/>
      <c r="AB27" s="61"/>
      <c r="AC27" s="153"/>
    </row>
    <row r="28" spans="1:29" s="3" customFormat="1" ht="13.5" customHeight="1">
      <c r="A28" s="60" t="s">
        <v>128</v>
      </c>
      <c r="B28" s="153">
        <v>-35</v>
      </c>
      <c r="C28" s="153">
        <v>-5</v>
      </c>
      <c r="D28" s="134">
        <v>-9</v>
      </c>
      <c r="E28" s="61">
        <v>0</v>
      </c>
      <c r="F28" s="134">
        <v>4</v>
      </c>
      <c r="G28" s="287">
        <v>-5</v>
      </c>
      <c r="H28" s="134">
        <v>-14</v>
      </c>
      <c r="I28" s="153">
        <v>-19</v>
      </c>
      <c r="J28" s="134">
        <v>-17</v>
      </c>
      <c r="K28" s="134">
        <v>-3</v>
      </c>
      <c r="L28" s="134">
        <v>10</v>
      </c>
      <c r="M28" s="287">
        <v>-10</v>
      </c>
      <c r="N28" s="134">
        <v>23</v>
      </c>
      <c r="O28" s="153">
        <v>13</v>
      </c>
      <c r="P28" s="134">
        <v>-18</v>
      </c>
      <c r="Q28" s="134">
        <v>3</v>
      </c>
      <c r="R28" s="363">
        <v>-15</v>
      </c>
      <c r="S28" s="134">
        <v>1</v>
      </c>
      <c r="T28" s="287">
        <v>-14</v>
      </c>
      <c r="U28" s="134">
        <v>-5</v>
      </c>
      <c r="V28" s="153">
        <v>-19</v>
      </c>
      <c r="W28" s="134">
        <v>-37</v>
      </c>
      <c r="X28" s="134">
        <v>8</v>
      </c>
      <c r="Y28" s="363">
        <v>-29</v>
      </c>
      <c r="Z28" s="134">
        <v>-8</v>
      </c>
      <c r="AA28" s="287">
        <v>-37</v>
      </c>
      <c r="AB28" s="134">
        <v>16</v>
      </c>
      <c r="AC28" s="153">
        <v>-21</v>
      </c>
    </row>
    <row r="29" spans="1:29" s="3" customFormat="1" ht="13.5" customHeight="1">
      <c r="A29" s="62"/>
      <c r="B29" s="153"/>
      <c r="C29" s="153"/>
      <c r="D29" s="134"/>
      <c r="E29" s="134"/>
      <c r="F29" s="134"/>
      <c r="G29" s="287"/>
      <c r="H29" s="134"/>
      <c r="I29" s="153"/>
      <c r="J29" s="134"/>
      <c r="K29" s="134"/>
      <c r="L29" s="134"/>
      <c r="M29" s="287"/>
      <c r="N29" s="134"/>
      <c r="O29" s="153"/>
      <c r="P29" s="134"/>
      <c r="Q29" s="134"/>
      <c r="R29" s="363"/>
      <c r="S29" s="134"/>
      <c r="T29" s="287"/>
      <c r="U29" s="134"/>
      <c r="V29" s="153"/>
      <c r="W29" s="134"/>
      <c r="X29" s="134"/>
      <c r="Y29" s="363"/>
      <c r="Z29" s="134"/>
      <c r="AA29" s="287"/>
      <c r="AB29" s="134"/>
      <c r="AC29" s="153"/>
    </row>
    <row r="30" spans="1:29" s="3" customFormat="1" ht="13.5" customHeight="1">
      <c r="A30" s="60" t="s">
        <v>129</v>
      </c>
      <c r="B30" s="153">
        <v>9</v>
      </c>
      <c r="C30" s="153">
        <v>-132</v>
      </c>
      <c r="D30" s="134">
        <v>6</v>
      </c>
      <c r="E30" s="134">
        <v>-176</v>
      </c>
      <c r="F30" s="134">
        <v>50</v>
      </c>
      <c r="G30" s="287">
        <v>-120</v>
      </c>
      <c r="H30" s="61">
        <v>43</v>
      </c>
      <c r="I30" s="153">
        <v>-77</v>
      </c>
      <c r="J30" s="134">
        <v>98</v>
      </c>
      <c r="K30" s="134">
        <v>-223</v>
      </c>
      <c r="L30" s="134">
        <v>34</v>
      </c>
      <c r="M30" s="287">
        <v>-91</v>
      </c>
      <c r="N30" s="134">
        <v>108</v>
      </c>
      <c r="O30" s="153">
        <v>17</v>
      </c>
      <c r="P30" s="134">
        <v>26</v>
      </c>
      <c r="Q30" s="134">
        <v>-184</v>
      </c>
      <c r="R30" s="363">
        <v>-158</v>
      </c>
      <c r="S30" s="134">
        <v>60</v>
      </c>
      <c r="T30" s="287">
        <v>-98</v>
      </c>
      <c r="U30" s="134">
        <v>57</v>
      </c>
      <c r="V30" s="153">
        <v>-41</v>
      </c>
      <c r="W30" s="134">
        <v>89</v>
      </c>
      <c r="X30" s="134">
        <v>-108</v>
      </c>
      <c r="Y30" s="363">
        <v>-19</v>
      </c>
      <c r="Z30" s="134">
        <v>-98</v>
      </c>
      <c r="AA30" s="287">
        <v>-117</v>
      </c>
      <c r="AB30" s="134">
        <v>61</v>
      </c>
      <c r="AC30" s="153">
        <v>-56</v>
      </c>
    </row>
    <row r="31" spans="1:29" s="3" customFormat="1" ht="13.5" customHeight="1">
      <c r="A31" s="62"/>
      <c r="B31" s="153"/>
      <c r="C31" s="153"/>
      <c r="D31" s="134"/>
      <c r="E31" s="134"/>
      <c r="F31" s="134"/>
      <c r="G31" s="287"/>
      <c r="H31" s="134"/>
      <c r="I31" s="153"/>
      <c r="J31" s="134"/>
      <c r="K31" s="134"/>
      <c r="L31" s="134"/>
      <c r="M31" s="287"/>
      <c r="N31" s="134"/>
      <c r="O31" s="153"/>
      <c r="P31" s="134"/>
      <c r="Q31" s="134"/>
      <c r="R31" s="363"/>
      <c r="S31" s="134"/>
      <c r="T31" s="287"/>
      <c r="U31" s="134"/>
      <c r="V31" s="153"/>
      <c r="W31" s="134"/>
      <c r="X31" s="134"/>
      <c r="Y31" s="363"/>
      <c r="Z31" s="134"/>
      <c r="AA31" s="287"/>
      <c r="AB31" s="134"/>
      <c r="AC31" s="153"/>
    </row>
    <row r="32" spans="1:29" s="3" customFormat="1" ht="15" customHeight="1">
      <c r="A32" s="60" t="s">
        <v>130</v>
      </c>
      <c r="B32" s="153">
        <v>15</v>
      </c>
      <c r="C32" s="153">
        <v>81</v>
      </c>
      <c r="D32" s="133">
        <v>-30</v>
      </c>
      <c r="E32" s="133">
        <v>3</v>
      </c>
      <c r="F32" s="133">
        <v>-5</v>
      </c>
      <c r="G32" s="287">
        <v>-32</v>
      </c>
      <c r="H32" s="134">
        <v>-17</v>
      </c>
      <c r="I32" s="153">
        <v>-49</v>
      </c>
      <c r="J32" s="61">
        <v>0</v>
      </c>
      <c r="K32" s="133">
        <v>-3</v>
      </c>
      <c r="L32" s="133">
        <v>-8</v>
      </c>
      <c r="M32" s="287">
        <v>-11</v>
      </c>
      <c r="N32" s="134">
        <v>3</v>
      </c>
      <c r="O32" s="153">
        <v>-8</v>
      </c>
      <c r="P32" s="134">
        <v>-29</v>
      </c>
      <c r="Q32" s="133">
        <v>-3</v>
      </c>
      <c r="R32" s="363">
        <v>-32</v>
      </c>
      <c r="S32" s="133">
        <v>-2</v>
      </c>
      <c r="T32" s="287">
        <v>-34</v>
      </c>
      <c r="U32" s="134">
        <v>-13</v>
      </c>
      <c r="V32" s="153">
        <v>-47</v>
      </c>
      <c r="W32" s="134">
        <v>43</v>
      </c>
      <c r="X32" s="134">
        <v>-15</v>
      </c>
      <c r="Y32" s="363">
        <v>28</v>
      </c>
      <c r="Z32" s="133">
        <v>2</v>
      </c>
      <c r="AA32" s="287">
        <v>30</v>
      </c>
      <c r="AB32" s="134">
        <v>-6</v>
      </c>
      <c r="AC32" s="153">
        <v>24</v>
      </c>
    </row>
    <row r="33" spans="1:213" s="3" customFormat="1" ht="13.5" customHeight="1">
      <c r="A33" s="60"/>
      <c r="B33" s="153"/>
      <c r="C33" s="153"/>
      <c r="D33" s="134"/>
      <c r="E33" s="134"/>
      <c r="F33" s="134"/>
      <c r="G33" s="287"/>
      <c r="H33" s="134"/>
      <c r="I33" s="153"/>
      <c r="J33" s="134"/>
      <c r="K33" s="134"/>
      <c r="L33" s="134"/>
      <c r="M33" s="287"/>
      <c r="N33" s="134"/>
      <c r="O33" s="153"/>
      <c r="P33" s="134"/>
      <c r="Q33" s="134"/>
      <c r="R33" s="363"/>
      <c r="S33" s="134"/>
      <c r="T33" s="287"/>
      <c r="U33" s="134"/>
      <c r="V33" s="153"/>
      <c r="W33" s="134"/>
      <c r="X33" s="134"/>
      <c r="Y33" s="363"/>
      <c r="Z33" s="134"/>
      <c r="AA33" s="287"/>
      <c r="AB33" s="134"/>
      <c r="AC33" s="153"/>
    </row>
    <row r="34" spans="1:213" s="3" customFormat="1" ht="13.5" customHeight="1">
      <c r="A34" s="60" t="s">
        <v>131</v>
      </c>
      <c r="B34" s="153">
        <v>-33</v>
      </c>
      <c r="C34" s="153">
        <v>489</v>
      </c>
      <c r="D34" s="134">
        <v>-46</v>
      </c>
      <c r="E34" s="134">
        <v>-52</v>
      </c>
      <c r="F34" s="134">
        <v>-58</v>
      </c>
      <c r="G34" s="287">
        <v>-156</v>
      </c>
      <c r="H34" s="61">
        <v>106</v>
      </c>
      <c r="I34" s="153">
        <v>-50</v>
      </c>
      <c r="J34" s="134">
        <v>-88</v>
      </c>
      <c r="K34" s="134">
        <v>-78</v>
      </c>
      <c r="L34" s="134">
        <v>-66</v>
      </c>
      <c r="M34" s="287">
        <v>-232</v>
      </c>
      <c r="N34" s="134">
        <v>40</v>
      </c>
      <c r="O34" s="153">
        <v>-192</v>
      </c>
      <c r="P34" s="134">
        <v>-37</v>
      </c>
      <c r="Q34" s="134">
        <v>-93</v>
      </c>
      <c r="R34" s="363">
        <v>-130</v>
      </c>
      <c r="S34" s="134">
        <v>-20</v>
      </c>
      <c r="T34" s="287">
        <v>-150</v>
      </c>
      <c r="U34" s="134">
        <v>85</v>
      </c>
      <c r="V34" s="153">
        <v>-65</v>
      </c>
      <c r="W34" s="134">
        <v>-83</v>
      </c>
      <c r="X34" s="134">
        <v>-29</v>
      </c>
      <c r="Y34" s="363">
        <v>-112</v>
      </c>
      <c r="Z34" s="134">
        <v>-118</v>
      </c>
      <c r="AA34" s="287">
        <v>-230</v>
      </c>
      <c r="AB34" s="134">
        <v>139</v>
      </c>
      <c r="AC34" s="153">
        <v>-91</v>
      </c>
    </row>
    <row r="35" spans="1:213" s="3" customFormat="1" ht="12" customHeight="1">
      <c r="A35" s="60"/>
      <c r="B35" s="153"/>
      <c r="C35" s="153"/>
      <c r="D35" s="134"/>
      <c r="E35" s="134"/>
      <c r="F35" s="134"/>
      <c r="G35" s="287"/>
      <c r="H35" s="134"/>
      <c r="I35" s="153"/>
      <c r="J35" s="134"/>
      <c r="K35" s="134"/>
      <c r="L35" s="134"/>
      <c r="M35" s="287"/>
      <c r="N35" s="134"/>
      <c r="O35" s="153"/>
      <c r="P35" s="134"/>
      <c r="Q35" s="134"/>
      <c r="R35" s="363"/>
      <c r="S35" s="134"/>
      <c r="T35" s="287"/>
      <c r="U35" s="134"/>
      <c r="V35" s="153"/>
      <c r="W35" s="134"/>
      <c r="X35" s="134"/>
      <c r="Y35" s="363"/>
      <c r="Z35" s="134"/>
      <c r="AA35" s="287"/>
      <c r="AB35" s="134"/>
      <c r="AC35" s="153"/>
    </row>
    <row r="36" spans="1:213" s="3" customFormat="1" ht="18" customHeight="1">
      <c r="A36" s="79" t="s">
        <v>286</v>
      </c>
      <c r="B36" s="153">
        <v>-34</v>
      </c>
      <c r="C36" s="55">
        <v>0</v>
      </c>
      <c r="D36" s="134">
        <v>-12</v>
      </c>
      <c r="E36" s="134">
        <v>6</v>
      </c>
      <c r="F36" s="134">
        <v>-11</v>
      </c>
      <c r="G36" s="287">
        <v>-17</v>
      </c>
      <c r="H36" s="61">
        <v>9</v>
      </c>
      <c r="I36" s="153">
        <v>-8</v>
      </c>
      <c r="J36" s="134">
        <v>-7</v>
      </c>
      <c r="K36" s="61">
        <v>0</v>
      </c>
      <c r="L36" s="134">
        <v>-5</v>
      </c>
      <c r="M36" s="287">
        <v>-12</v>
      </c>
      <c r="N36" s="134">
        <v>18</v>
      </c>
      <c r="O36" s="153">
        <v>-1</v>
      </c>
      <c r="P36" s="134">
        <v>2</v>
      </c>
      <c r="Q36" s="61">
        <v>1</v>
      </c>
      <c r="R36" s="363">
        <v>3</v>
      </c>
      <c r="S36" s="134">
        <v>3</v>
      </c>
      <c r="T36" s="287">
        <v>6</v>
      </c>
      <c r="U36" s="134">
        <v>18</v>
      </c>
      <c r="V36" s="153">
        <v>-5</v>
      </c>
      <c r="W36" s="134">
        <v>-2</v>
      </c>
      <c r="X36" s="134">
        <v>-6</v>
      </c>
      <c r="Y36" s="363">
        <v>-8</v>
      </c>
      <c r="Z36" s="134">
        <v>6</v>
      </c>
      <c r="AA36" s="287">
        <v>-2</v>
      </c>
      <c r="AB36" s="134">
        <v>18</v>
      </c>
      <c r="AC36" s="153">
        <v>18</v>
      </c>
    </row>
    <row r="37" spans="1:213" s="3" customFormat="1" ht="13.5" customHeight="1">
      <c r="A37" s="154" t="s">
        <v>126</v>
      </c>
      <c r="B37" s="155">
        <v>128</v>
      </c>
      <c r="C37" s="155">
        <v>702</v>
      </c>
      <c r="D37" s="155">
        <v>-109</v>
      </c>
      <c r="E37" s="155">
        <v>-174</v>
      </c>
      <c r="F37" s="155">
        <v>0</v>
      </c>
      <c r="G37" s="155">
        <v>-283</v>
      </c>
      <c r="H37" s="155">
        <v>183</v>
      </c>
      <c r="I37" s="155">
        <v>-100</v>
      </c>
      <c r="J37" s="155">
        <v>-58</v>
      </c>
      <c r="K37" s="155">
        <v>-307</v>
      </c>
      <c r="L37" s="155">
        <v>-9</v>
      </c>
      <c r="M37" s="155">
        <v>-374</v>
      </c>
      <c r="N37" s="155">
        <v>260</v>
      </c>
      <c r="O37" s="155">
        <v>-114</v>
      </c>
      <c r="P37" s="155">
        <v>-115</v>
      </c>
      <c r="Q37" s="155">
        <v>-264</v>
      </c>
      <c r="R37" s="155">
        <v>-379</v>
      </c>
      <c r="S37" s="155">
        <v>59</v>
      </c>
      <c r="T37" s="155">
        <v>-320</v>
      </c>
      <c r="U37" s="155">
        <v>-86</v>
      </c>
      <c r="V37" s="155">
        <v>-406</v>
      </c>
      <c r="W37" s="155">
        <v>228</v>
      </c>
      <c r="X37" s="155">
        <v>-24</v>
      </c>
      <c r="Y37" s="155">
        <v>204</v>
      </c>
      <c r="Z37" s="155">
        <v>-205</v>
      </c>
      <c r="AA37" s="155">
        <v>-1</v>
      </c>
      <c r="AB37" s="155">
        <v>217</v>
      </c>
      <c r="AC37" s="155">
        <v>216</v>
      </c>
    </row>
    <row r="38" spans="1:213" s="3" customFormat="1" ht="6.6" customHeight="1">
      <c r="A38" s="60"/>
      <c r="B38" s="153"/>
      <c r="C38" s="153"/>
      <c r="D38" s="134"/>
      <c r="E38" s="134"/>
      <c r="F38" s="134"/>
      <c r="G38" s="287"/>
      <c r="H38" s="134"/>
      <c r="I38" s="153"/>
      <c r="J38" s="134"/>
      <c r="K38" s="134"/>
      <c r="L38" s="134"/>
      <c r="M38" s="287"/>
      <c r="N38" s="134"/>
      <c r="O38" s="153"/>
      <c r="P38" s="134"/>
      <c r="Q38" s="134"/>
      <c r="R38" s="363"/>
      <c r="S38" s="134"/>
      <c r="T38" s="287"/>
      <c r="U38" s="134"/>
      <c r="V38" s="153"/>
      <c r="W38" s="134"/>
      <c r="X38" s="134"/>
      <c r="Y38" s="358"/>
      <c r="Z38" s="134"/>
      <c r="AA38" s="287"/>
      <c r="AB38" s="134"/>
      <c r="AC38" s="153"/>
    </row>
    <row r="39" spans="1:213" s="3" customFormat="1" ht="13.5" customHeight="1">
      <c r="A39" s="60" t="s">
        <v>132</v>
      </c>
      <c r="B39" s="153">
        <v>446</v>
      </c>
      <c r="C39" s="153">
        <v>467</v>
      </c>
      <c r="D39" s="134">
        <v>49</v>
      </c>
      <c r="E39" s="134">
        <v>104</v>
      </c>
      <c r="F39" s="134">
        <v>89</v>
      </c>
      <c r="G39" s="276">
        <v>242</v>
      </c>
      <c r="H39" s="61">
        <v>83</v>
      </c>
      <c r="I39" s="153">
        <v>325</v>
      </c>
      <c r="J39" s="61">
        <v>0</v>
      </c>
      <c r="K39" s="134">
        <v>86</v>
      </c>
      <c r="L39" s="134">
        <v>78</v>
      </c>
      <c r="M39" s="276">
        <v>164</v>
      </c>
      <c r="N39" s="134">
        <v>79</v>
      </c>
      <c r="O39" s="153">
        <v>243</v>
      </c>
      <c r="P39" s="61">
        <v>135</v>
      </c>
      <c r="Q39" s="134">
        <v>83</v>
      </c>
      <c r="R39" s="353">
        <v>218</v>
      </c>
      <c r="S39" s="134">
        <v>84</v>
      </c>
      <c r="T39" s="276">
        <v>302</v>
      </c>
      <c r="U39" s="134">
        <v>83</v>
      </c>
      <c r="V39" s="153">
        <v>385</v>
      </c>
      <c r="W39" s="61">
        <v>67</v>
      </c>
      <c r="X39" s="134">
        <v>35</v>
      </c>
      <c r="Y39" s="352">
        <v>102</v>
      </c>
      <c r="Z39" s="134">
        <v>100</v>
      </c>
      <c r="AA39" s="276">
        <v>202</v>
      </c>
      <c r="AB39" s="134">
        <v>69</v>
      </c>
      <c r="AC39" s="153">
        <v>271</v>
      </c>
    </row>
    <row r="40" spans="1:213" s="3" customFormat="1" ht="4.2" customHeight="1">
      <c r="A40" s="60"/>
      <c r="B40" s="153"/>
      <c r="C40" s="153"/>
      <c r="D40" s="134"/>
      <c r="E40" s="134"/>
      <c r="F40" s="134"/>
      <c r="G40" s="287"/>
      <c r="H40" s="134"/>
      <c r="I40" s="153"/>
      <c r="J40" s="134"/>
      <c r="K40" s="134"/>
      <c r="L40" s="134"/>
      <c r="M40" s="287"/>
      <c r="N40" s="134"/>
      <c r="O40" s="153"/>
      <c r="P40" s="134"/>
      <c r="Q40" s="134"/>
      <c r="R40" s="363"/>
      <c r="S40" s="134"/>
      <c r="T40" s="287"/>
      <c r="U40" s="134"/>
      <c r="V40" s="153"/>
      <c r="W40" s="134"/>
      <c r="X40" s="134"/>
      <c r="Y40" s="358"/>
      <c r="Z40" s="134"/>
      <c r="AA40" s="287"/>
      <c r="AB40" s="134"/>
      <c r="AC40" s="153"/>
    </row>
    <row r="41" spans="1:213" s="3" customFormat="1" ht="11.4" customHeight="1">
      <c r="A41" s="60" t="s">
        <v>133</v>
      </c>
      <c r="B41" s="153">
        <v>415</v>
      </c>
      <c r="C41" s="153">
        <v>421</v>
      </c>
      <c r="D41" s="134">
        <v>5</v>
      </c>
      <c r="E41" s="134">
        <v>185</v>
      </c>
      <c r="F41" s="134">
        <v>21</v>
      </c>
      <c r="G41" s="276">
        <v>211</v>
      </c>
      <c r="H41" s="61">
        <v>181</v>
      </c>
      <c r="I41" s="153">
        <v>392</v>
      </c>
      <c r="J41" s="134">
        <v>5</v>
      </c>
      <c r="K41" s="134">
        <v>154</v>
      </c>
      <c r="L41" s="134">
        <v>5</v>
      </c>
      <c r="M41" s="276">
        <v>164</v>
      </c>
      <c r="N41" s="134">
        <v>150</v>
      </c>
      <c r="O41" s="153">
        <v>314</v>
      </c>
      <c r="P41" s="134">
        <v>5</v>
      </c>
      <c r="Q41" s="134">
        <v>123</v>
      </c>
      <c r="R41" s="353">
        <v>128</v>
      </c>
      <c r="S41" s="134">
        <v>7</v>
      </c>
      <c r="T41" s="276">
        <v>135</v>
      </c>
      <c r="U41" s="134">
        <v>119</v>
      </c>
      <c r="V41" s="153">
        <v>254</v>
      </c>
      <c r="W41" s="61">
        <v>9</v>
      </c>
      <c r="X41" s="134">
        <v>103</v>
      </c>
      <c r="Y41" s="352">
        <v>112</v>
      </c>
      <c r="Z41" s="134">
        <v>9</v>
      </c>
      <c r="AA41" s="276">
        <v>121</v>
      </c>
      <c r="AB41" s="134">
        <v>111</v>
      </c>
      <c r="AC41" s="153">
        <v>232</v>
      </c>
    </row>
    <row r="42" spans="1:213" s="3" customFormat="1" ht="14.4" customHeight="1">
      <c r="A42" s="69" t="s">
        <v>186</v>
      </c>
      <c r="B42" s="153">
        <v>3397</v>
      </c>
      <c r="C42" s="153">
        <v>2810</v>
      </c>
      <c r="D42" s="134">
        <v>757</v>
      </c>
      <c r="E42" s="134">
        <v>708</v>
      </c>
      <c r="F42" s="134">
        <v>672</v>
      </c>
      <c r="G42" s="276">
        <v>2137</v>
      </c>
      <c r="H42" s="61">
        <v>887</v>
      </c>
      <c r="I42" s="153">
        <v>3024</v>
      </c>
      <c r="J42" s="134">
        <v>824</v>
      </c>
      <c r="K42" s="134">
        <v>782</v>
      </c>
      <c r="L42" s="134">
        <v>733</v>
      </c>
      <c r="M42" s="276">
        <v>2339</v>
      </c>
      <c r="N42" s="134">
        <v>995</v>
      </c>
      <c r="O42" s="153">
        <v>3334</v>
      </c>
      <c r="P42" s="134">
        <v>713</v>
      </c>
      <c r="Q42" s="134">
        <v>766</v>
      </c>
      <c r="R42" s="353">
        <v>1479</v>
      </c>
      <c r="S42" s="134">
        <v>758</v>
      </c>
      <c r="T42" s="276">
        <v>2237</v>
      </c>
      <c r="U42" s="134">
        <v>1008</v>
      </c>
      <c r="V42" s="153">
        <v>3245</v>
      </c>
      <c r="W42" s="134">
        <v>757</v>
      </c>
      <c r="X42" s="134">
        <v>804</v>
      </c>
      <c r="Y42" s="352">
        <v>1561</v>
      </c>
      <c r="Z42" s="134">
        <v>740</v>
      </c>
      <c r="AA42" s="276">
        <v>2301</v>
      </c>
      <c r="AB42" s="134">
        <v>986</v>
      </c>
      <c r="AC42" s="153">
        <v>3287</v>
      </c>
    </row>
    <row r="43" spans="1:213" s="290" customFormat="1">
      <c r="A43" s="296"/>
      <c r="B43" s="289"/>
      <c r="C43" s="289"/>
      <c r="D43" s="284"/>
      <c r="E43" s="284"/>
      <c r="F43" s="284"/>
      <c r="G43" s="284"/>
      <c r="H43" s="284"/>
      <c r="I43" s="289"/>
      <c r="J43" s="284"/>
      <c r="K43" s="284"/>
      <c r="L43" s="284"/>
      <c r="M43" s="284"/>
      <c r="N43" s="284"/>
      <c r="O43" s="289"/>
      <c r="P43" s="284"/>
      <c r="Q43" s="284"/>
      <c r="R43" s="284"/>
      <c r="S43" s="284"/>
      <c r="T43" s="284"/>
      <c r="U43" s="284"/>
      <c r="V43" s="289"/>
      <c r="W43" s="284"/>
      <c r="X43" s="284"/>
      <c r="Y43" s="284"/>
      <c r="Z43" s="284"/>
      <c r="AA43" s="284"/>
      <c r="AB43" s="284"/>
      <c r="AC43" s="289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</row>
    <row r="44" spans="1:213" s="34" customFormat="1" ht="15.75" customHeight="1">
      <c r="A44" s="60" t="s">
        <v>18</v>
      </c>
      <c r="B44" s="48">
        <v>0.15629788538155073</v>
      </c>
      <c r="C44" s="48">
        <v>0.18528054929728571</v>
      </c>
      <c r="D44" s="68">
        <v>0.16533687943262412</v>
      </c>
      <c r="E44" s="68">
        <v>0.23606115107913669</v>
      </c>
      <c r="F44" s="68">
        <v>0.14641744548286603</v>
      </c>
      <c r="G44" s="285">
        <v>0.18819018404907975</v>
      </c>
      <c r="H44" s="68">
        <v>0.14713896457765668</v>
      </c>
      <c r="I44" s="48">
        <v>0.17370366222421324</v>
      </c>
      <c r="J44" s="68">
        <v>0.1545496113397348</v>
      </c>
      <c r="K44" s="68">
        <v>0.16287703016241301</v>
      </c>
      <c r="L44" s="68">
        <v>0.20293847566574838</v>
      </c>
      <c r="M44" s="68">
        <v>0.17346625766871165</v>
      </c>
      <c r="N44" s="68">
        <v>0.16704493871992737</v>
      </c>
      <c r="O44" s="48">
        <v>0.17184454889372922</v>
      </c>
      <c r="P44" s="68">
        <v>0.20621341737955876</v>
      </c>
      <c r="Q44" s="68">
        <v>0.19</v>
      </c>
      <c r="R44" s="348">
        <v>0.19814521601447635</v>
      </c>
      <c r="S44" s="68">
        <v>0.207749766573296</v>
      </c>
      <c r="T44" s="68">
        <v>0.20127990248362029</v>
      </c>
      <c r="U44" s="68">
        <v>0.16386182462356066</v>
      </c>
      <c r="V44" s="48">
        <v>0.191701621131391</v>
      </c>
      <c r="W44" s="68">
        <v>0.19068736141906872</v>
      </c>
      <c r="X44" s="68">
        <v>0.19191011235955055</v>
      </c>
      <c r="Y44" s="348">
        <v>0.19129464285714284</v>
      </c>
      <c r="Z44" s="68">
        <v>0.22767462422634838</v>
      </c>
      <c r="AA44" s="68">
        <v>0.20350044497181846</v>
      </c>
      <c r="AB44" s="68">
        <v>0.15196078431372548</v>
      </c>
      <c r="AC44" s="48">
        <v>0.19062986868462051</v>
      </c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</row>
    <row r="45" spans="1:213" s="3" customFormat="1" ht="3.6" customHeight="1">
      <c r="A45" s="42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</row>
    <row r="46" spans="1:213"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</row>
  </sheetData>
  <pageMargins left="0.39370078740157483" right="0.39370078740157483" top="0.39370078740157483" bottom="0.74803149606299213" header="0.31496062992125984" footer="0.31496062992125984"/>
  <pageSetup paperSize="9" scale="68" orientation="landscape" r:id="rId1"/>
  <headerFooter>
    <oddHeader>&amp;CBezeq - The Israel Telecommunication Corp. Ltd.</oddHeader>
    <oddFooter>&amp;R&amp;P of &amp;N
Group financial metrics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3:R54"/>
  <sheetViews>
    <sheetView showGridLines="0" tabSelected="1" topLeftCell="A4" workbookViewId="0">
      <pane xSplit="1" ySplit="9" topLeftCell="B34" activePane="bottomRight" state="frozen"/>
      <selection activeCell="G14" sqref="G14"/>
      <selection pane="topRight" activeCell="G14" sqref="G14"/>
      <selection pane="bottomLeft" activeCell="G14" sqref="G14"/>
      <selection pane="bottomRight" activeCell="G14" sqref="G14"/>
    </sheetView>
  </sheetViews>
  <sheetFormatPr defaultRowHeight="13.2"/>
  <cols>
    <col min="1" max="1" width="45.44140625" customWidth="1"/>
    <col min="3" max="5" width="9.109375" hidden="1" customWidth="1"/>
    <col min="7" max="9" width="9.109375" hidden="1" customWidth="1"/>
  </cols>
  <sheetData>
    <row r="3" spans="1:18">
      <c r="A3" s="29"/>
      <c r="B3" s="3"/>
      <c r="C3" s="3"/>
      <c r="D3" s="3"/>
      <c r="E3" s="3"/>
      <c r="F3" s="3"/>
      <c r="G3" s="3"/>
      <c r="H3" s="3"/>
      <c r="I3" s="3"/>
      <c r="J3" s="3"/>
    </row>
    <row r="4" spans="1:18">
      <c r="A4" s="29"/>
      <c r="B4" s="3"/>
      <c r="C4" s="3"/>
      <c r="D4" s="3"/>
      <c r="E4" s="3"/>
      <c r="F4" s="3"/>
      <c r="G4" s="3"/>
      <c r="H4" s="3"/>
      <c r="I4" s="3"/>
      <c r="J4" s="3"/>
    </row>
    <row r="5" spans="1:18">
      <c r="A5" s="29"/>
      <c r="B5" s="3"/>
      <c r="C5" s="3"/>
      <c r="D5" s="3"/>
      <c r="E5" s="3"/>
      <c r="F5" s="3"/>
      <c r="G5" s="3"/>
      <c r="H5" s="3"/>
      <c r="I5" s="3"/>
      <c r="J5" s="3"/>
    </row>
    <row r="6" spans="1:18">
      <c r="A6" s="29"/>
      <c r="B6" s="3"/>
      <c r="C6" s="3"/>
      <c r="D6" s="3"/>
      <c r="E6" s="3"/>
      <c r="F6" s="3"/>
      <c r="G6" s="3"/>
      <c r="H6" s="3"/>
      <c r="I6" s="3"/>
      <c r="J6" s="3"/>
    </row>
    <row r="7" spans="1:18">
      <c r="A7" s="30"/>
      <c r="B7" s="267">
        <v>11658</v>
      </c>
      <c r="C7" s="267">
        <v>11383</v>
      </c>
      <c r="D7" s="267">
        <v>11110</v>
      </c>
      <c r="E7" s="45" t="s">
        <v>362</v>
      </c>
      <c r="F7" s="267">
        <v>11658</v>
      </c>
      <c r="G7" s="267">
        <v>11383</v>
      </c>
      <c r="H7" s="267">
        <v>11110</v>
      </c>
      <c r="I7" s="45" t="s">
        <v>362</v>
      </c>
      <c r="J7" s="267">
        <v>11658</v>
      </c>
      <c r="K7" s="267">
        <v>11383</v>
      </c>
      <c r="L7" s="267">
        <v>11110</v>
      </c>
      <c r="M7" s="267" t="s">
        <v>362</v>
      </c>
      <c r="N7" s="267">
        <v>11658</v>
      </c>
      <c r="O7" s="267">
        <v>11383</v>
      </c>
      <c r="P7" s="267">
        <v>11110</v>
      </c>
      <c r="Q7" s="267" t="s">
        <v>362</v>
      </c>
      <c r="R7" s="267">
        <v>11658</v>
      </c>
    </row>
    <row r="8" spans="1:18">
      <c r="A8" s="227" t="s">
        <v>252</v>
      </c>
      <c r="B8" s="45">
        <v>2018</v>
      </c>
      <c r="C8" s="45">
        <v>2019</v>
      </c>
      <c r="D8" s="45">
        <v>2019</v>
      </c>
      <c r="E8" s="45">
        <v>2019</v>
      </c>
      <c r="F8" s="45">
        <v>2019</v>
      </c>
      <c r="G8" s="45">
        <v>2020</v>
      </c>
      <c r="H8" s="45">
        <v>2020</v>
      </c>
      <c r="I8" s="45">
        <v>2020</v>
      </c>
      <c r="J8" s="45">
        <v>2020</v>
      </c>
      <c r="K8" s="45">
        <v>2021</v>
      </c>
      <c r="L8" s="45">
        <v>2021</v>
      </c>
      <c r="M8" s="45">
        <v>2021</v>
      </c>
      <c r="N8" s="45">
        <v>2021</v>
      </c>
      <c r="O8" s="45">
        <v>2022</v>
      </c>
      <c r="P8" s="45">
        <v>2022</v>
      </c>
      <c r="Q8" s="45">
        <v>2022</v>
      </c>
      <c r="R8" s="45">
        <v>2022</v>
      </c>
    </row>
    <row r="9" spans="1:18" ht="6.75" customHeight="1">
      <c r="A9" s="42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  <row r="10" spans="1:18" ht="21">
      <c r="A10" s="33" t="s">
        <v>253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</row>
    <row r="11" spans="1:18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</row>
    <row r="12" spans="1:18">
      <c r="A12" s="295" t="s">
        <v>278</v>
      </c>
      <c r="B12" s="283"/>
      <c r="C12" s="283"/>
      <c r="D12" s="283"/>
      <c r="E12" s="283"/>
      <c r="F12" s="283"/>
      <c r="G12" s="283"/>
      <c r="H12" s="283"/>
      <c r="I12" s="283"/>
      <c r="J12" s="283"/>
      <c r="K12" s="283"/>
      <c r="L12" s="283"/>
      <c r="M12" s="283"/>
      <c r="N12" s="283"/>
      <c r="O12" s="283"/>
      <c r="P12" s="283"/>
      <c r="Q12" s="283"/>
      <c r="R12" s="283"/>
    </row>
    <row r="13" spans="1:18">
      <c r="A13" s="60" t="s">
        <v>152</v>
      </c>
      <c r="B13" s="153">
        <v>890</v>
      </c>
      <c r="C13" s="134">
        <v>1265</v>
      </c>
      <c r="D13" s="134">
        <v>971</v>
      </c>
      <c r="E13" s="134">
        <v>639</v>
      </c>
      <c r="F13" s="153">
        <v>400</v>
      </c>
      <c r="G13" s="134">
        <v>927</v>
      </c>
      <c r="H13" s="134">
        <v>708</v>
      </c>
      <c r="I13" s="134">
        <v>897</v>
      </c>
      <c r="J13" s="153">
        <v>840</v>
      </c>
      <c r="K13" s="134">
        <v>1124</v>
      </c>
      <c r="L13" s="134">
        <v>907</v>
      </c>
      <c r="M13" s="134">
        <v>1019</v>
      </c>
      <c r="N13" s="153">
        <v>973</v>
      </c>
      <c r="O13" s="134">
        <v>1226</v>
      </c>
      <c r="P13" s="134">
        <v>994</v>
      </c>
      <c r="Q13" s="134">
        <v>869</v>
      </c>
      <c r="R13" s="153">
        <v>741</v>
      </c>
    </row>
    <row r="14" spans="1:18">
      <c r="A14" s="60" t="s">
        <v>153</v>
      </c>
      <c r="B14" s="153">
        <v>1404</v>
      </c>
      <c r="C14" s="134">
        <v>1347</v>
      </c>
      <c r="D14" s="134">
        <v>1944</v>
      </c>
      <c r="E14" s="134">
        <v>1750</v>
      </c>
      <c r="F14" s="153">
        <v>1195</v>
      </c>
      <c r="G14" s="134">
        <v>1114</v>
      </c>
      <c r="H14" s="134">
        <v>1221</v>
      </c>
      <c r="I14" s="134">
        <v>1306</v>
      </c>
      <c r="J14" s="153">
        <v>724</v>
      </c>
      <c r="K14" s="134">
        <v>663</v>
      </c>
      <c r="L14" s="134">
        <v>739</v>
      </c>
      <c r="M14" s="134">
        <v>771</v>
      </c>
      <c r="N14" s="153">
        <v>954</v>
      </c>
      <c r="O14" s="134">
        <v>865</v>
      </c>
      <c r="P14" s="134">
        <v>1383</v>
      </c>
      <c r="Q14" s="134">
        <v>1528</v>
      </c>
      <c r="R14" s="153">
        <v>910</v>
      </c>
    </row>
    <row r="15" spans="1:18">
      <c r="A15" s="60" t="s">
        <v>154</v>
      </c>
      <c r="B15" s="153">
        <v>1775</v>
      </c>
      <c r="C15" s="134">
        <v>1752</v>
      </c>
      <c r="D15" s="134">
        <v>1737</v>
      </c>
      <c r="E15" s="134">
        <v>1727</v>
      </c>
      <c r="F15" s="153">
        <v>1677</v>
      </c>
      <c r="G15" s="134">
        <v>1674</v>
      </c>
      <c r="H15" s="134">
        <v>1698</v>
      </c>
      <c r="I15" s="134">
        <v>1692</v>
      </c>
      <c r="J15" s="153">
        <v>1621</v>
      </c>
      <c r="K15" s="134">
        <v>1648</v>
      </c>
      <c r="L15" s="134">
        <v>1661</v>
      </c>
      <c r="M15" s="134">
        <v>1672</v>
      </c>
      <c r="N15" s="153">
        <v>1859</v>
      </c>
      <c r="O15" s="134">
        <v>1593</v>
      </c>
      <c r="P15" s="134">
        <v>1461</v>
      </c>
      <c r="Q15" s="134">
        <v>1461</v>
      </c>
      <c r="R15" s="153">
        <v>1440</v>
      </c>
    </row>
    <row r="16" spans="1:18">
      <c r="A16" s="60" t="s">
        <v>155</v>
      </c>
      <c r="B16" s="153">
        <v>284</v>
      </c>
      <c r="C16" s="134">
        <v>298</v>
      </c>
      <c r="D16" s="134">
        <v>308</v>
      </c>
      <c r="E16" s="134">
        <v>341</v>
      </c>
      <c r="F16" s="153">
        <v>342</v>
      </c>
      <c r="G16" s="134">
        <v>357</v>
      </c>
      <c r="H16" s="134">
        <v>340</v>
      </c>
      <c r="I16" s="134">
        <v>332</v>
      </c>
      <c r="J16" s="153">
        <v>178</v>
      </c>
      <c r="K16" s="134">
        <v>209</v>
      </c>
      <c r="L16" s="134">
        <v>195</v>
      </c>
      <c r="M16" s="134">
        <v>192</v>
      </c>
      <c r="N16" s="153">
        <v>279</v>
      </c>
      <c r="O16" s="134">
        <v>400</v>
      </c>
      <c r="P16" s="134">
        <v>365</v>
      </c>
      <c r="Q16" s="134">
        <v>350</v>
      </c>
      <c r="R16" s="153">
        <v>288</v>
      </c>
    </row>
    <row r="17" spans="1:18">
      <c r="A17" s="60" t="s">
        <v>156</v>
      </c>
      <c r="B17" s="153">
        <v>97</v>
      </c>
      <c r="C17" s="134">
        <v>102</v>
      </c>
      <c r="D17" s="134">
        <v>100</v>
      </c>
      <c r="E17" s="134">
        <v>94</v>
      </c>
      <c r="F17" s="153">
        <v>96</v>
      </c>
      <c r="G17" s="134">
        <v>109</v>
      </c>
      <c r="H17" s="134">
        <v>110</v>
      </c>
      <c r="I17" s="134">
        <v>96</v>
      </c>
      <c r="J17" s="153">
        <v>73</v>
      </c>
      <c r="K17" s="134">
        <v>87</v>
      </c>
      <c r="L17" s="134">
        <v>82</v>
      </c>
      <c r="M17" s="134">
        <v>70</v>
      </c>
      <c r="N17" s="153">
        <v>74</v>
      </c>
      <c r="O17" s="134">
        <v>108</v>
      </c>
      <c r="P17" s="134">
        <v>92</v>
      </c>
      <c r="Q17" s="134">
        <v>98</v>
      </c>
      <c r="R17" s="153">
        <v>85</v>
      </c>
    </row>
    <row r="18" spans="1:18">
      <c r="A18" s="60" t="s">
        <v>236</v>
      </c>
      <c r="B18" s="189" t="s">
        <v>112</v>
      </c>
      <c r="C18" s="133" t="s">
        <v>112</v>
      </c>
      <c r="D18" s="133" t="s">
        <v>112</v>
      </c>
      <c r="E18" s="133" t="s">
        <v>112</v>
      </c>
      <c r="F18" s="189">
        <v>43</v>
      </c>
      <c r="G18" s="133">
        <v>45</v>
      </c>
      <c r="H18" s="133">
        <v>46</v>
      </c>
      <c r="I18" s="133">
        <v>46</v>
      </c>
      <c r="J18" s="189">
        <v>10</v>
      </c>
      <c r="K18" s="133">
        <v>2</v>
      </c>
      <c r="L18" s="133" t="s">
        <v>112</v>
      </c>
      <c r="M18" s="133">
        <v>36</v>
      </c>
      <c r="N18" s="55">
        <v>0</v>
      </c>
      <c r="O18" s="133" t="s">
        <v>112</v>
      </c>
      <c r="P18" s="133" t="s">
        <v>112</v>
      </c>
      <c r="Q18" s="133" t="s">
        <v>112</v>
      </c>
      <c r="R18" s="55">
        <v>0</v>
      </c>
    </row>
    <row r="19" spans="1:18">
      <c r="A19" s="295" t="s">
        <v>157</v>
      </c>
      <c r="B19" s="298">
        <f>SUM(B13:B17)</f>
        <v>4450</v>
      </c>
      <c r="C19" s="298">
        <f>SUM(C13:C17)</f>
        <v>4764</v>
      </c>
      <c r="D19" s="298">
        <f>SUM(D13:D17)</f>
        <v>5060</v>
      </c>
      <c r="E19" s="298">
        <f>SUM(E13:E17)</f>
        <v>4551</v>
      </c>
      <c r="F19" s="298">
        <f t="shared" ref="F19:K19" si="0">SUM(F13:F18)</f>
        <v>3753</v>
      </c>
      <c r="G19" s="298">
        <f t="shared" si="0"/>
        <v>4226</v>
      </c>
      <c r="H19" s="298">
        <f t="shared" si="0"/>
        <v>4123</v>
      </c>
      <c r="I19" s="298">
        <f t="shared" si="0"/>
        <v>4369</v>
      </c>
      <c r="J19" s="298">
        <f t="shared" si="0"/>
        <v>3446</v>
      </c>
      <c r="K19" s="298">
        <f t="shared" si="0"/>
        <v>3733</v>
      </c>
      <c r="L19" s="298">
        <f>SUM(L13:L18)</f>
        <v>3584</v>
      </c>
      <c r="M19" s="298">
        <f>SUM(M13:M18)</f>
        <v>3760</v>
      </c>
      <c r="N19" s="298">
        <f>SUM(N13:N18)</f>
        <v>4139</v>
      </c>
      <c r="O19" s="298">
        <f t="shared" ref="O19" si="1">SUM(O13:O18)</f>
        <v>4192</v>
      </c>
      <c r="P19" s="298">
        <f>SUM(P13:P18)</f>
        <v>4295</v>
      </c>
      <c r="Q19" s="298">
        <f>SUM(Q13:Q18)</f>
        <v>4306</v>
      </c>
      <c r="R19" s="298">
        <f>SUM(R13:R18)</f>
        <v>3464</v>
      </c>
    </row>
    <row r="20" spans="1:18">
      <c r="A20" s="60" t="s">
        <v>158</v>
      </c>
      <c r="B20" s="153">
        <v>470</v>
      </c>
      <c r="C20" s="134">
        <v>511</v>
      </c>
      <c r="D20" s="134">
        <v>535</v>
      </c>
      <c r="E20" s="134">
        <v>442</v>
      </c>
      <c r="F20" s="153">
        <v>477</v>
      </c>
      <c r="G20" s="134">
        <v>476</v>
      </c>
      <c r="H20" s="134">
        <v>454</v>
      </c>
      <c r="I20" s="134">
        <v>525</v>
      </c>
      <c r="J20" s="153">
        <v>514</v>
      </c>
      <c r="K20" s="134">
        <v>512</v>
      </c>
      <c r="L20" s="134">
        <v>513</v>
      </c>
      <c r="M20" s="134">
        <v>496</v>
      </c>
      <c r="N20" s="153">
        <v>433</v>
      </c>
      <c r="O20" s="134">
        <v>431</v>
      </c>
      <c r="P20" s="134">
        <v>436</v>
      </c>
      <c r="Q20" s="134">
        <v>445</v>
      </c>
      <c r="R20" s="153">
        <v>460</v>
      </c>
    </row>
    <row r="21" spans="1:18">
      <c r="A21" s="60" t="s">
        <v>159</v>
      </c>
      <c r="B21" s="153">
        <v>60</v>
      </c>
      <c r="C21" s="134">
        <v>69</v>
      </c>
      <c r="D21" s="134">
        <v>59</v>
      </c>
      <c r="E21" s="134">
        <v>63</v>
      </c>
      <c r="F21" s="153">
        <v>59</v>
      </c>
      <c r="G21" s="134">
        <v>65</v>
      </c>
      <c r="H21" s="134">
        <v>65</v>
      </c>
      <c r="I21" s="134">
        <v>67</v>
      </c>
      <c r="J21" s="153">
        <v>67</v>
      </c>
      <c r="K21" s="134">
        <v>62</v>
      </c>
      <c r="L21" s="134">
        <v>60</v>
      </c>
      <c r="M21" s="134">
        <v>57</v>
      </c>
      <c r="N21" s="153">
        <v>60</v>
      </c>
      <c r="O21" s="134">
        <v>62</v>
      </c>
      <c r="P21" s="134">
        <v>62</v>
      </c>
      <c r="Q21" s="134">
        <v>63</v>
      </c>
      <c r="R21" s="153">
        <v>57</v>
      </c>
    </row>
    <row r="22" spans="1:18">
      <c r="A22" s="60" t="s">
        <v>190</v>
      </c>
      <c r="B22" s="153">
        <v>1504</v>
      </c>
      <c r="C22" s="134">
        <v>1444</v>
      </c>
      <c r="D22" s="134">
        <v>1394</v>
      </c>
      <c r="E22" s="134">
        <v>1361</v>
      </c>
      <c r="F22" s="153">
        <v>1308</v>
      </c>
      <c r="G22" s="134">
        <v>1394</v>
      </c>
      <c r="H22" s="134">
        <v>1329</v>
      </c>
      <c r="I22" s="134">
        <v>1276</v>
      </c>
      <c r="J22" s="153">
        <v>1804</v>
      </c>
      <c r="K22" s="134">
        <v>1735</v>
      </c>
      <c r="L22" s="134">
        <v>1786</v>
      </c>
      <c r="M22" s="134">
        <v>1763</v>
      </c>
      <c r="N22" s="153">
        <v>1828</v>
      </c>
      <c r="O22" s="134">
        <v>1816</v>
      </c>
      <c r="P22" s="134">
        <v>1797</v>
      </c>
      <c r="Q22" s="134">
        <v>1779</v>
      </c>
      <c r="R22" s="153">
        <v>1746</v>
      </c>
    </row>
    <row r="23" spans="1:18">
      <c r="A23" s="60" t="s">
        <v>160</v>
      </c>
      <c r="B23" s="153">
        <v>6214</v>
      </c>
      <c r="C23" s="134">
        <v>6215</v>
      </c>
      <c r="D23" s="134">
        <v>6245</v>
      </c>
      <c r="E23" s="134">
        <v>6217</v>
      </c>
      <c r="F23" s="153">
        <v>6039</v>
      </c>
      <c r="G23" s="134">
        <v>6072</v>
      </c>
      <c r="H23" s="134">
        <v>6076</v>
      </c>
      <c r="I23" s="134">
        <v>6069</v>
      </c>
      <c r="J23" s="153">
        <v>6131</v>
      </c>
      <c r="K23" s="134">
        <v>6182</v>
      </c>
      <c r="L23" s="134">
        <v>6267</v>
      </c>
      <c r="M23" s="134">
        <v>6266</v>
      </c>
      <c r="N23" s="153">
        <v>6312</v>
      </c>
      <c r="O23" s="134">
        <v>6400</v>
      </c>
      <c r="P23" s="134">
        <v>6459</v>
      </c>
      <c r="Q23" s="134">
        <v>6532</v>
      </c>
      <c r="R23" s="153">
        <v>6542</v>
      </c>
    </row>
    <row r="24" spans="1:18">
      <c r="A24" s="60" t="s">
        <v>161</v>
      </c>
      <c r="B24" s="153">
        <v>1919</v>
      </c>
      <c r="C24" s="134">
        <v>1923</v>
      </c>
      <c r="D24" s="134">
        <v>977</v>
      </c>
      <c r="E24" s="134">
        <v>968</v>
      </c>
      <c r="F24" s="153">
        <v>916</v>
      </c>
      <c r="G24" s="134">
        <v>916</v>
      </c>
      <c r="H24" s="134">
        <v>935</v>
      </c>
      <c r="I24" s="134">
        <v>952</v>
      </c>
      <c r="J24" s="153">
        <v>929</v>
      </c>
      <c r="K24" s="134">
        <v>937</v>
      </c>
      <c r="L24" s="134">
        <v>938</v>
      </c>
      <c r="M24" s="134">
        <v>927</v>
      </c>
      <c r="N24" s="153">
        <v>912</v>
      </c>
      <c r="O24" s="134">
        <v>931</v>
      </c>
      <c r="P24" s="134">
        <v>923</v>
      </c>
      <c r="Q24" s="134">
        <v>922</v>
      </c>
      <c r="R24" s="153">
        <v>912</v>
      </c>
    </row>
    <row r="25" spans="1:18">
      <c r="A25" s="60" t="s">
        <v>162</v>
      </c>
      <c r="B25" s="153">
        <v>1205</v>
      </c>
      <c r="C25" s="134">
        <v>1193</v>
      </c>
      <c r="D25" s="134">
        <v>12</v>
      </c>
      <c r="E25" s="134">
        <v>18</v>
      </c>
      <c r="F25" s="153">
        <v>81</v>
      </c>
      <c r="G25" s="134">
        <v>61</v>
      </c>
      <c r="H25" s="134">
        <v>57</v>
      </c>
      <c r="I25" s="134">
        <v>53</v>
      </c>
      <c r="J25" s="153">
        <v>108</v>
      </c>
      <c r="K25" s="134">
        <v>57</v>
      </c>
      <c r="L25" s="134">
        <v>42</v>
      </c>
      <c r="M25" s="134">
        <v>37</v>
      </c>
      <c r="N25" s="153">
        <v>24</v>
      </c>
      <c r="O25" s="133" t="s">
        <v>112</v>
      </c>
      <c r="P25" s="133" t="s">
        <v>112</v>
      </c>
      <c r="Q25" s="133" t="s">
        <v>112</v>
      </c>
      <c r="R25" s="153"/>
    </row>
    <row r="26" spans="1:18">
      <c r="A26" s="60" t="s">
        <v>163</v>
      </c>
      <c r="B26" s="153">
        <v>468</v>
      </c>
      <c r="C26" s="134">
        <v>472</v>
      </c>
      <c r="D26" s="134">
        <v>474</v>
      </c>
      <c r="E26" s="134">
        <v>477</v>
      </c>
      <c r="F26" s="153">
        <v>358</v>
      </c>
      <c r="G26" s="134">
        <v>364</v>
      </c>
      <c r="H26" s="134">
        <v>361</v>
      </c>
      <c r="I26" s="134">
        <v>233</v>
      </c>
      <c r="J26" s="153">
        <v>242</v>
      </c>
      <c r="K26" s="134">
        <v>330</v>
      </c>
      <c r="L26" s="134">
        <v>323</v>
      </c>
      <c r="M26" s="134">
        <v>226</v>
      </c>
      <c r="N26" s="153">
        <v>226</v>
      </c>
      <c r="O26" s="134">
        <v>235</v>
      </c>
      <c r="P26" s="134">
        <v>231</v>
      </c>
      <c r="Q26" s="134">
        <v>235</v>
      </c>
      <c r="R26" s="153">
        <v>231</v>
      </c>
    </row>
    <row r="27" spans="1:18">
      <c r="A27" s="60" t="s">
        <v>195</v>
      </c>
      <c r="B27" s="153">
        <v>58</v>
      </c>
      <c r="C27" s="134">
        <v>58</v>
      </c>
      <c r="D27" s="133" t="s">
        <v>112</v>
      </c>
      <c r="E27" s="133" t="s">
        <v>112</v>
      </c>
      <c r="F27" s="189" t="s">
        <v>112</v>
      </c>
      <c r="G27" s="133" t="s">
        <v>112</v>
      </c>
      <c r="H27" s="133" t="s">
        <v>112</v>
      </c>
      <c r="I27" s="133" t="s">
        <v>112</v>
      </c>
      <c r="J27" s="189" t="s">
        <v>112</v>
      </c>
      <c r="K27" s="133" t="s">
        <v>112</v>
      </c>
      <c r="L27" s="133" t="s">
        <v>112</v>
      </c>
      <c r="M27" s="133" t="s">
        <v>112</v>
      </c>
      <c r="N27" s="189" t="s">
        <v>112</v>
      </c>
      <c r="O27" s="133" t="s">
        <v>112</v>
      </c>
      <c r="P27" s="133" t="s">
        <v>112</v>
      </c>
      <c r="Q27" s="133" t="s">
        <v>112</v>
      </c>
      <c r="R27" s="189" t="s">
        <v>112</v>
      </c>
    </row>
    <row r="28" spans="1:18">
      <c r="A28" s="295" t="s">
        <v>164</v>
      </c>
      <c r="B28" s="298">
        <f t="shared" ref="B28:N28" si="2">SUM(B20:B27)</f>
        <v>11898</v>
      </c>
      <c r="C28" s="298">
        <f t="shared" si="2"/>
        <v>11885</v>
      </c>
      <c r="D28" s="298">
        <f t="shared" si="2"/>
        <v>9696</v>
      </c>
      <c r="E28" s="298">
        <f t="shared" si="2"/>
        <v>9546</v>
      </c>
      <c r="F28" s="298">
        <f t="shared" si="2"/>
        <v>9238</v>
      </c>
      <c r="G28" s="298">
        <f t="shared" si="2"/>
        <v>9348</v>
      </c>
      <c r="H28" s="298">
        <f t="shared" si="2"/>
        <v>9277</v>
      </c>
      <c r="I28" s="298">
        <f t="shared" si="2"/>
        <v>9175</v>
      </c>
      <c r="J28" s="298">
        <f t="shared" si="2"/>
        <v>9795</v>
      </c>
      <c r="K28" s="298">
        <f t="shared" si="2"/>
        <v>9815</v>
      </c>
      <c r="L28" s="298">
        <f t="shared" si="2"/>
        <v>9929</v>
      </c>
      <c r="M28" s="298">
        <f t="shared" si="2"/>
        <v>9772</v>
      </c>
      <c r="N28" s="298">
        <f t="shared" si="2"/>
        <v>9795</v>
      </c>
      <c r="O28" s="298">
        <f t="shared" ref="O28:R28" si="3">SUM(O20:O27)</f>
        <v>9875</v>
      </c>
      <c r="P28" s="298">
        <f t="shared" si="3"/>
        <v>9908</v>
      </c>
      <c r="Q28" s="298">
        <f t="shared" si="3"/>
        <v>9976</v>
      </c>
      <c r="R28" s="298">
        <f t="shared" si="3"/>
        <v>9948</v>
      </c>
    </row>
    <row r="29" spans="1:18">
      <c r="A29" s="295" t="s">
        <v>165</v>
      </c>
      <c r="B29" s="298">
        <f t="shared" ref="B29:N29" si="4">B28+B19</f>
        <v>16348</v>
      </c>
      <c r="C29" s="298">
        <f t="shared" si="4"/>
        <v>16649</v>
      </c>
      <c r="D29" s="298">
        <f t="shared" si="4"/>
        <v>14756</v>
      </c>
      <c r="E29" s="298">
        <f t="shared" si="4"/>
        <v>14097</v>
      </c>
      <c r="F29" s="298">
        <f t="shared" si="4"/>
        <v>12991</v>
      </c>
      <c r="G29" s="298">
        <f t="shared" si="4"/>
        <v>13574</v>
      </c>
      <c r="H29" s="298">
        <f t="shared" si="4"/>
        <v>13400</v>
      </c>
      <c r="I29" s="298">
        <f t="shared" si="4"/>
        <v>13544</v>
      </c>
      <c r="J29" s="298">
        <f t="shared" si="4"/>
        <v>13241</v>
      </c>
      <c r="K29" s="298">
        <f t="shared" si="4"/>
        <v>13548</v>
      </c>
      <c r="L29" s="298">
        <f t="shared" si="4"/>
        <v>13513</v>
      </c>
      <c r="M29" s="298">
        <f t="shared" si="4"/>
        <v>13532</v>
      </c>
      <c r="N29" s="298">
        <f t="shared" si="4"/>
        <v>13934</v>
      </c>
      <c r="O29" s="298">
        <f t="shared" ref="O29:R29" si="5">O28+O19</f>
        <v>14067</v>
      </c>
      <c r="P29" s="298">
        <f t="shared" si="5"/>
        <v>14203</v>
      </c>
      <c r="Q29" s="298">
        <f t="shared" si="5"/>
        <v>14282</v>
      </c>
      <c r="R29" s="298">
        <f t="shared" si="5"/>
        <v>13412</v>
      </c>
    </row>
    <row r="30" spans="1:18">
      <c r="A30" s="60" t="s">
        <v>166</v>
      </c>
      <c r="B30" s="153">
        <v>1542</v>
      </c>
      <c r="C30" s="134">
        <v>1538</v>
      </c>
      <c r="D30" s="134">
        <v>1625</v>
      </c>
      <c r="E30" s="134">
        <v>1126</v>
      </c>
      <c r="F30" s="153">
        <v>1007</v>
      </c>
      <c r="G30" s="134">
        <v>1002</v>
      </c>
      <c r="H30" s="134">
        <v>955</v>
      </c>
      <c r="I30" s="134">
        <v>957</v>
      </c>
      <c r="J30" s="153">
        <v>786</v>
      </c>
      <c r="K30" s="134">
        <v>785</v>
      </c>
      <c r="L30" s="134">
        <v>743</v>
      </c>
      <c r="M30" s="134">
        <v>745</v>
      </c>
      <c r="N30" s="153">
        <v>980</v>
      </c>
      <c r="O30" s="134">
        <v>949</v>
      </c>
      <c r="P30" s="134">
        <v>959</v>
      </c>
      <c r="Q30" s="134">
        <v>964</v>
      </c>
      <c r="R30" s="153">
        <v>921</v>
      </c>
    </row>
    <row r="31" spans="1:18">
      <c r="A31" s="60" t="s">
        <v>189</v>
      </c>
      <c r="B31" s="153">
        <v>445</v>
      </c>
      <c r="C31" s="134">
        <v>422</v>
      </c>
      <c r="D31" s="134">
        <v>434</v>
      </c>
      <c r="E31" s="134">
        <v>427</v>
      </c>
      <c r="F31" s="153">
        <v>416</v>
      </c>
      <c r="G31" s="134">
        <v>415</v>
      </c>
      <c r="H31" s="134">
        <v>399</v>
      </c>
      <c r="I31" s="134">
        <v>387</v>
      </c>
      <c r="J31" s="153">
        <v>415</v>
      </c>
      <c r="K31" s="134">
        <v>402</v>
      </c>
      <c r="L31" s="134">
        <v>432</v>
      </c>
      <c r="M31" s="134">
        <v>440</v>
      </c>
      <c r="N31" s="153">
        <v>466</v>
      </c>
      <c r="O31" s="134">
        <v>449</v>
      </c>
      <c r="P31" s="134">
        <v>466</v>
      </c>
      <c r="Q31" s="134">
        <v>471</v>
      </c>
      <c r="R31" s="153">
        <v>456</v>
      </c>
    </row>
    <row r="32" spans="1:18">
      <c r="A32" s="60" t="s">
        <v>167</v>
      </c>
      <c r="B32" s="153">
        <v>1855</v>
      </c>
      <c r="C32" s="134">
        <v>2010</v>
      </c>
      <c r="D32" s="134">
        <v>1600</v>
      </c>
      <c r="E32" s="134">
        <v>1681</v>
      </c>
      <c r="F32" s="153">
        <v>1614</v>
      </c>
      <c r="G32" s="134">
        <v>1834</v>
      </c>
      <c r="H32" s="134">
        <v>1580</v>
      </c>
      <c r="I32" s="134">
        <v>1669</v>
      </c>
      <c r="J32" s="153">
        <v>1759</v>
      </c>
      <c r="K32" s="134">
        <v>1793</v>
      </c>
      <c r="L32" s="134">
        <v>1567</v>
      </c>
      <c r="M32" s="134">
        <v>1699</v>
      </c>
      <c r="N32" s="153">
        <v>1748</v>
      </c>
      <c r="O32" s="134">
        <v>1915</v>
      </c>
      <c r="P32" s="134">
        <v>1748</v>
      </c>
      <c r="Q32" s="134">
        <v>1613</v>
      </c>
      <c r="R32" s="153">
        <v>1590</v>
      </c>
    </row>
    <row r="33" spans="1:18">
      <c r="A33" s="60" t="s">
        <v>416</v>
      </c>
      <c r="B33" s="55">
        <v>0</v>
      </c>
      <c r="C33" s="66">
        <v>0</v>
      </c>
      <c r="D33" s="66">
        <v>0</v>
      </c>
      <c r="E33" s="66">
        <v>0</v>
      </c>
      <c r="F33" s="55">
        <v>0</v>
      </c>
      <c r="G33" s="66">
        <v>0</v>
      </c>
      <c r="H33" s="66">
        <v>0</v>
      </c>
      <c r="I33" s="66">
        <v>0</v>
      </c>
      <c r="J33" s="55">
        <v>0</v>
      </c>
      <c r="K33" s="66">
        <v>0</v>
      </c>
      <c r="L33" s="66">
        <v>0</v>
      </c>
      <c r="M33" s="66">
        <v>0</v>
      </c>
      <c r="N33" s="55">
        <v>0</v>
      </c>
      <c r="O33" s="66">
        <v>0</v>
      </c>
      <c r="P33" s="66">
        <v>0</v>
      </c>
      <c r="Q33" s="134">
        <v>294</v>
      </c>
      <c r="R33" s="55">
        <v>0</v>
      </c>
    </row>
    <row r="34" spans="1:18">
      <c r="A34" s="60" t="s">
        <v>168</v>
      </c>
      <c r="B34" s="189" t="s">
        <v>112</v>
      </c>
      <c r="C34" s="134">
        <v>10</v>
      </c>
      <c r="D34" s="134">
        <v>20</v>
      </c>
      <c r="E34" s="134">
        <v>15</v>
      </c>
      <c r="F34" s="189" t="s">
        <v>112</v>
      </c>
      <c r="G34" s="134">
        <v>51</v>
      </c>
      <c r="H34" s="134">
        <v>46</v>
      </c>
      <c r="I34" s="134">
        <v>46</v>
      </c>
      <c r="J34" s="189" t="s">
        <v>112</v>
      </c>
      <c r="K34" s="66">
        <v>0</v>
      </c>
      <c r="L34" s="66">
        <v>0</v>
      </c>
      <c r="M34" s="66">
        <v>0</v>
      </c>
      <c r="N34" s="189" t="s">
        <v>112</v>
      </c>
      <c r="O34" s="66">
        <v>0</v>
      </c>
      <c r="P34" s="66">
        <v>0</v>
      </c>
      <c r="Q34" s="66">
        <v>0</v>
      </c>
      <c r="R34" s="55">
        <v>0</v>
      </c>
    </row>
    <row r="35" spans="1:18">
      <c r="A35" s="60" t="s">
        <v>169</v>
      </c>
      <c r="B35" s="153">
        <v>581</v>
      </c>
      <c r="C35" s="134">
        <v>500</v>
      </c>
      <c r="D35" s="134">
        <v>443</v>
      </c>
      <c r="E35" s="134">
        <v>365</v>
      </c>
      <c r="F35" s="153">
        <v>654</v>
      </c>
      <c r="G35" s="134">
        <v>587</v>
      </c>
      <c r="H35" s="134">
        <v>486</v>
      </c>
      <c r="I35" s="134">
        <v>441</v>
      </c>
      <c r="J35" s="153">
        <v>482</v>
      </c>
      <c r="K35" s="134">
        <v>442</v>
      </c>
      <c r="L35" s="134">
        <v>462</v>
      </c>
      <c r="M35" s="134">
        <v>439</v>
      </c>
      <c r="N35" s="153">
        <v>510</v>
      </c>
      <c r="O35" s="134">
        <v>424</v>
      </c>
      <c r="P35" s="134">
        <v>390</v>
      </c>
      <c r="Q35" s="134">
        <v>273</v>
      </c>
      <c r="R35" s="153">
        <v>399</v>
      </c>
    </row>
    <row r="36" spans="1:18">
      <c r="A36" s="60" t="s">
        <v>170</v>
      </c>
      <c r="B36" s="153">
        <v>175</v>
      </c>
      <c r="C36" s="134">
        <v>145</v>
      </c>
      <c r="D36" s="134">
        <v>148</v>
      </c>
      <c r="E36" s="134">
        <v>143</v>
      </c>
      <c r="F36" s="153">
        <v>125</v>
      </c>
      <c r="G36" s="134">
        <v>125</v>
      </c>
      <c r="H36" s="134">
        <v>122</v>
      </c>
      <c r="I36" s="134">
        <v>113</v>
      </c>
      <c r="J36" s="153">
        <v>117</v>
      </c>
      <c r="K36" s="134">
        <v>87</v>
      </c>
      <c r="L36" s="134">
        <v>84</v>
      </c>
      <c r="M36" s="134">
        <v>83</v>
      </c>
      <c r="N36" s="153">
        <v>69</v>
      </c>
      <c r="O36" s="134">
        <v>188</v>
      </c>
      <c r="P36" s="134">
        <v>172</v>
      </c>
      <c r="Q36" s="134">
        <v>173</v>
      </c>
      <c r="R36" s="153">
        <v>168</v>
      </c>
    </row>
    <row r="37" spans="1:18">
      <c r="A37" s="295" t="s">
        <v>171</v>
      </c>
      <c r="B37" s="298">
        <f t="shared" ref="B37:K37" si="6">SUM(B30:B36)</f>
        <v>4598</v>
      </c>
      <c r="C37" s="298">
        <f t="shared" si="6"/>
        <v>4625</v>
      </c>
      <c r="D37" s="298">
        <f t="shared" si="6"/>
        <v>4270</v>
      </c>
      <c r="E37" s="298">
        <f t="shared" si="6"/>
        <v>3757</v>
      </c>
      <c r="F37" s="298">
        <f t="shared" si="6"/>
        <v>3816</v>
      </c>
      <c r="G37" s="298">
        <f t="shared" si="6"/>
        <v>4014</v>
      </c>
      <c r="H37" s="298">
        <f t="shared" si="6"/>
        <v>3588</v>
      </c>
      <c r="I37" s="298">
        <f t="shared" si="6"/>
        <v>3613</v>
      </c>
      <c r="J37" s="298">
        <f t="shared" si="6"/>
        <v>3559</v>
      </c>
      <c r="K37" s="298">
        <f t="shared" si="6"/>
        <v>3509</v>
      </c>
      <c r="L37" s="298">
        <f>SUM(L30:L36)</f>
        <v>3288</v>
      </c>
      <c r="M37" s="298">
        <f>SUM(M30:M36)</f>
        <v>3406</v>
      </c>
      <c r="N37" s="298">
        <f>SUM(N30:N36)</f>
        <v>3773</v>
      </c>
      <c r="O37" s="298">
        <f t="shared" ref="O37" si="7">SUM(O30:O36)</f>
        <v>3925</v>
      </c>
      <c r="P37" s="298">
        <f>SUM(P30:P36)</f>
        <v>3735</v>
      </c>
      <c r="Q37" s="298">
        <f>SUM(Q30:Q36)</f>
        <v>3788</v>
      </c>
      <c r="R37" s="298">
        <f>SUM(R30:R36)</f>
        <v>3534</v>
      </c>
    </row>
    <row r="38" spans="1:18">
      <c r="A38" s="60" t="s">
        <v>174</v>
      </c>
      <c r="B38" s="153">
        <v>9637</v>
      </c>
      <c r="C38" s="134">
        <v>9618</v>
      </c>
      <c r="D38" s="134">
        <v>9709</v>
      </c>
      <c r="E38" s="134">
        <v>9393</v>
      </c>
      <c r="F38" s="153">
        <v>8551</v>
      </c>
      <c r="G38" s="134">
        <v>8535</v>
      </c>
      <c r="H38" s="134">
        <v>8517</v>
      </c>
      <c r="I38" s="134">
        <v>8507</v>
      </c>
      <c r="J38" s="153">
        <v>7614</v>
      </c>
      <c r="K38" s="134">
        <v>7611</v>
      </c>
      <c r="L38" s="134">
        <v>7569</v>
      </c>
      <c r="M38" s="134">
        <v>7279</v>
      </c>
      <c r="N38" s="153">
        <v>7082</v>
      </c>
      <c r="O38" s="134">
        <v>6774</v>
      </c>
      <c r="P38" s="134">
        <v>7055</v>
      </c>
      <c r="Q38" s="134">
        <v>7074</v>
      </c>
      <c r="R38" s="153">
        <v>6352</v>
      </c>
    </row>
    <row r="39" spans="1:18">
      <c r="A39" s="60" t="s">
        <v>189</v>
      </c>
      <c r="B39" s="153">
        <v>1106</v>
      </c>
      <c r="C39" s="134">
        <v>1061</v>
      </c>
      <c r="D39" s="134">
        <v>1022</v>
      </c>
      <c r="E39" s="134">
        <v>989</v>
      </c>
      <c r="F39" s="153">
        <v>969</v>
      </c>
      <c r="G39" s="134">
        <v>1049</v>
      </c>
      <c r="H39" s="134">
        <v>1017</v>
      </c>
      <c r="I39" s="134">
        <v>971</v>
      </c>
      <c r="J39" s="153">
        <v>1492</v>
      </c>
      <c r="K39" s="134">
        <v>1438</v>
      </c>
      <c r="L39" s="134">
        <v>1477</v>
      </c>
      <c r="M39" s="134">
        <v>1457</v>
      </c>
      <c r="N39" s="153">
        <v>1511</v>
      </c>
      <c r="O39" s="134">
        <v>1494</v>
      </c>
      <c r="P39" s="134">
        <v>1477</v>
      </c>
      <c r="Q39" s="134">
        <v>1463</v>
      </c>
      <c r="R39" s="153">
        <v>1452</v>
      </c>
    </row>
    <row r="40" spans="1:18">
      <c r="A40" s="60" t="s">
        <v>169</v>
      </c>
      <c r="B40" s="153">
        <v>445</v>
      </c>
      <c r="C40" s="134">
        <v>482</v>
      </c>
      <c r="D40" s="134">
        <v>487</v>
      </c>
      <c r="E40" s="134">
        <v>539</v>
      </c>
      <c r="F40" s="153">
        <v>356</v>
      </c>
      <c r="G40" s="134">
        <v>314</v>
      </c>
      <c r="H40" s="134">
        <v>344</v>
      </c>
      <c r="I40" s="134">
        <v>334</v>
      </c>
      <c r="J40" s="153">
        <v>335</v>
      </c>
      <c r="K40" s="134">
        <v>337</v>
      </c>
      <c r="L40" s="134">
        <v>226</v>
      </c>
      <c r="M40" s="134">
        <v>228</v>
      </c>
      <c r="N40" s="153">
        <v>243</v>
      </c>
      <c r="O40" s="134">
        <v>218</v>
      </c>
      <c r="P40" s="134">
        <v>211</v>
      </c>
      <c r="Q40" s="134">
        <v>193</v>
      </c>
      <c r="R40" s="153">
        <v>201</v>
      </c>
    </row>
    <row r="41" spans="1:18">
      <c r="A41" s="60" t="s">
        <v>175</v>
      </c>
      <c r="B41" s="153">
        <v>174</v>
      </c>
      <c r="C41" s="134">
        <v>168</v>
      </c>
      <c r="D41" s="134">
        <v>163</v>
      </c>
      <c r="E41" s="134">
        <v>178</v>
      </c>
      <c r="F41" s="153">
        <v>139</v>
      </c>
      <c r="G41" s="134">
        <v>163</v>
      </c>
      <c r="H41" s="134">
        <v>176</v>
      </c>
      <c r="I41" s="134">
        <v>342</v>
      </c>
      <c r="J41" s="153">
        <v>307</v>
      </c>
      <c r="K41" s="134">
        <v>282</v>
      </c>
      <c r="L41" s="134">
        <v>273</v>
      </c>
      <c r="M41" s="134">
        <v>178</v>
      </c>
      <c r="N41" s="153">
        <v>142</v>
      </c>
      <c r="O41" s="134">
        <v>147</v>
      </c>
      <c r="P41" s="134">
        <v>140</v>
      </c>
      <c r="Q41" s="134">
        <v>137</v>
      </c>
      <c r="R41" s="153">
        <v>151</v>
      </c>
    </row>
    <row r="42" spans="1:18">
      <c r="A42" s="60" t="s">
        <v>176</v>
      </c>
      <c r="B42" s="153">
        <v>56</v>
      </c>
      <c r="C42" s="134">
        <v>54</v>
      </c>
      <c r="D42" s="134">
        <v>53</v>
      </c>
      <c r="E42" s="134">
        <v>50</v>
      </c>
      <c r="F42" s="153">
        <v>43</v>
      </c>
      <c r="G42" s="134">
        <v>46</v>
      </c>
      <c r="H42" s="134">
        <v>46</v>
      </c>
      <c r="I42" s="134">
        <v>48</v>
      </c>
      <c r="J42" s="153">
        <v>32</v>
      </c>
      <c r="K42" s="134">
        <v>34</v>
      </c>
      <c r="L42" s="134">
        <v>40</v>
      </c>
      <c r="M42" s="134">
        <v>44</v>
      </c>
      <c r="N42" s="153">
        <v>38</v>
      </c>
      <c r="O42" s="134">
        <v>44</v>
      </c>
      <c r="P42" s="134">
        <v>57</v>
      </c>
      <c r="Q42" s="134">
        <v>73</v>
      </c>
      <c r="R42" s="153">
        <v>61</v>
      </c>
    </row>
    <row r="43" spans="1:18">
      <c r="A43" s="60" t="s">
        <v>170</v>
      </c>
      <c r="B43" s="153">
        <v>38</v>
      </c>
      <c r="C43" s="134">
        <v>39</v>
      </c>
      <c r="D43" s="134">
        <v>39</v>
      </c>
      <c r="E43" s="134">
        <v>39</v>
      </c>
      <c r="F43" s="153">
        <v>49</v>
      </c>
      <c r="G43" s="134">
        <v>50</v>
      </c>
      <c r="H43" s="134">
        <v>50</v>
      </c>
      <c r="I43" s="134">
        <v>54</v>
      </c>
      <c r="J43" s="153">
        <v>52</v>
      </c>
      <c r="K43" s="134">
        <v>49</v>
      </c>
      <c r="L43" s="134">
        <v>49</v>
      </c>
      <c r="M43" s="134">
        <v>49</v>
      </c>
      <c r="N43" s="153">
        <v>49</v>
      </c>
      <c r="O43" s="134">
        <v>45</v>
      </c>
      <c r="P43" s="134">
        <v>43</v>
      </c>
      <c r="Q43" s="134">
        <v>41</v>
      </c>
      <c r="R43" s="153">
        <v>37</v>
      </c>
    </row>
    <row r="44" spans="1:18">
      <c r="A44" s="295" t="s">
        <v>172</v>
      </c>
      <c r="B44" s="298">
        <f t="shared" ref="B44:N44" si="8">SUM(B38:B43)</f>
        <v>11456</v>
      </c>
      <c r="C44" s="298">
        <f t="shared" si="8"/>
        <v>11422</v>
      </c>
      <c r="D44" s="298">
        <f t="shared" si="8"/>
        <v>11473</v>
      </c>
      <c r="E44" s="298">
        <f t="shared" si="8"/>
        <v>11188</v>
      </c>
      <c r="F44" s="298">
        <f t="shared" si="8"/>
        <v>10107</v>
      </c>
      <c r="G44" s="298">
        <f t="shared" si="8"/>
        <v>10157</v>
      </c>
      <c r="H44" s="298">
        <f t="shared" si="8"/>
        <v>10150</v>
      </c>
      <c r="I44" s="298">
        <f t="shared" si="8"/>
        <v>10256</v>
      </c>
      <c r="J44" s="298">
        <f t="shared" si="8"/>
        <v>9832</v>
      </c>
      <c r="K44" s="298">
        <f t="shared" si="8"/>
        <v>9751</v>
      </c>
      <c r="L44" s="298">
        <f t="shared" si="8"/>
        <v>9634</v>
      </c>
      <c r="M44" s="298">
        <f t="shared" si="8"/>
        <v>9235</v>
      </c>
      <c r="N44" s="298">
        <f t="shared" si="8"/>
        <v>9065</v>
      </c>
      <c r="O44" s="298">
        <f t="shared" ref="O44:R44" si="9">SUM(O38:O43)</f>
        <v>8722</v>
      </c>
      <c r="P44" s="298">
        <f t="shared" si="9"/>
        <v>8983</v>
      </c>
      <c r="Q44" s="298">
        <f t="shared" si="9"/>
        <v>8981</v>
      </c>
      <c r="R44" s="298">
        <f t="shared" si="9"/>
        <v>8254</v>
      </c>
    </row>
    <row r="45" spans="1:18">
      <c r="A45" s="295" t="s">
        <v>173</v>
      </c>
      <c r="B45" s="298">
        <v>294</v>
      </c>
      <c r="C45" s="298">
        <f t="shared" ref="C45:K45" si="10">C29-C37-C44</f>
        <v>602</v>
      </c>
      <c r="D45" s="298">
        <f t="shared" si="10"/>
        <v>-987</v>
      </c>
      <c r="E45" s="298">
        <f t="shared" si="10"/>
        <v>-848</v>
      </c>
      <c r="F45" s="298">
        <f t="shared" si="10"/>
        <v>-932</v>
      </c>
      <c r="G45" s="298">
        <f t="shared" si="10"/>
        <v>-597</v>
      </c>
      <c r="H45" s="298">
        <f t="shared" si="10"/>
        <v>-338</v>
      </c>
      <c r="I45" s="298">
        <f t="shared" si="10"/>
        <v>-325</v>
      </c>
      <c r="J45" s="298">
        <f t="shared" si="10"/>
        <v>-150</v>
      </c>
      <c r="K45" s="298">
        <f t="shared" si="10"/>
        <v>288</v>
      </c>
      <c r="L45" s="298">
        <f>L29-L37-L44</f>
        <v>591</v>
      </c>
      <c r="M45" s="298">
        <f>M29-M37-M44</f>
        <v>891</v>
      </c>
      <c r="N45" s="298">
        <f>N29-N37-N44</f>
        <v>1096</v>
      </c>
      <c r="O45" s="298">
        <f t="shared" ref="O45" si="11">O29-O37-O44</f>
        <v>1420</v>
      </c>
      <c r="P45" s="298">
        <f>P29-P37-P44</f>
        <v>1485</v>
      </c>
      <c r="Q45" s="298">
        <f>Q29-Q37-Q44</f>
        <v>1513</v>
      </c>
      <c r="R45" s="298">
        <f>R29-R37-R44</f>
        <v>1624</v>
      </c>
    </row>
    <row r="46" spans="1:18">
      <c r="B46" s="190"/>
      <c r="F46" s="190"/>
      <c r="J46" s="190"/>
      <c r="N46" s="190"/>
      <c r="R46" s="190"/>
    </row>
    <row r="47" spans="1:18">
      <c r="A47" s="60" t="s">
        <v>211</v>
      </c>
      <c r="B47" s="57">
        <f t="shared" ref="B47:K47" si="12">B30+B38</f>
        <v>11179</v>
      </c>
      <c r="C47" s="130">
        <f t="shared" si="12"/>
        <v>11156</v>
      </c>
      <c r="D47" s="130">
        <f t="shared" si="12"/>
        <v>11334</v>
      </c>
      <c r="E47" s="130">
        <f t="shared" si="12"/>
        <v>10519</v>
      </c>
      <c r="F47" s="57">
        <f t="shared" si="12"/>
        <v>9558</v>
      </c>
      <c r="G47" s="130">
        <f t="shared" si="12"/>
        <v>9537</v>
      </c>
      <c r="H47" s="130">
        <f t="shared" si="12"/>
        <v>9472</v>
      </c>
      <c r="I47" s="130">
        <f t="shared" si="12"/>
        <v>9464</v>
      </c>
      <c r="J47" s="57">
        <f t="shared" si="12"/>
        <v>8400</v>
      </c>
      <c r="K47" s="130">
        <f t="shared" si="12"/>
        <v>8396</v>
      </c>
      <c r="L47" s="130">
        <f>L30+L38</f>
        <v>8312</v>
      </c>
      <c r="M47" s="130">
        <f>M30+M38</f>
        <v>8024</v>
      </c>
      <c r="N47" s="57">
        <f>N30+N38</f>
        <v>8062</v>
      </c>
      <c r="O47" s="130">
        <f t="shared" ref="O47" si="13">O30+O38</f>
        <v>7723</v>
      </c>
      <c r="P47" s="130">
        <f>P30+P38</f>
        <v>8014</v>
      </c>
      <c r="Q47" s="130">
        <f>Q30+Q38</f>
        <v>8038</v>
      </c>
      <c r="R47" s="57">
        <f>R30+R38</f>
        <v>7273</v>
      </c>
    </row>
    <row r="48" spans="1:18">
      <c r="A48" s="60" t="s">
        <v>210</v>
      </c>
      <c r="B48" s="57">
        <f t="shared" ref="B48:K48" si="14">B13+B14</f>
        <v>2294</v>
      </c>
      <c r="C48" s="130">
        <f t="shared" si="14"/>
        <v>2612</v>
      </c>
      <c r="D48" s="130">
        <f t="shared" si="14"/>
        <v>2915</v>
      </c>
      <c r="E48" s="130">
        <f t="shared" si="14"/>
        <v>2389</v>
      </c>
      <c r="F48" s="57">
        <f t="shared" si="14"/>
        <v>1595</v>
      </c>
      <c r="G48" s="130">
        <f t="shared" si="14"/>
        <v>2041</v>
      </c>
      <c r="H48" s="130">
        <f t="shared" si="14"/>
        <v>1929</v>
      </c>
      <c r="I48" s="130">
        <f t="shared" si="14"/>
        <v>2203</v>
      </c>
      <c r="J48" s="57">
        <f t="shared" si="14"/>
        <v>1564</v>
      </c>
      <c r="K48" s="130">
        <f t="shared" si="14"/>
        <v>1787</v>
      </c>
      <c r="L48" s="130">
        <f>L13+L14</f>
        <v>1646</v>
      </c>
      <c r="M48" s="130">
        <f>M13+M14</f>
        <v>1790</v>
      </c>
      <c r="N48" s="57">
        <f>N13+N14</f>
        <v>1927</v>
      </c>
      <c r="O48" s="130">
        <f t="shared" ref="O48" si="15">O13+O14</f>
        <v>2091</v>
      </c>
      <c r="P48" s="130">
        <f>P13+P14</f>
        <v>2377</v>
      </c>
      <c r="Q48" s="130">
        <f>Q13+Q14</f>
        <v>2397</v>
      </c>
      <c r="R48" s="57">
        <f>R13+R14</f>
        <v>1651</v>
      </c>
    </row>
    <row r="49" spans="1:18">
      <c r="A49" s="60" t="s">
        <v>14</v>
      </c>
      <c r="B49" s="57">
        <f>B47-B13-B14</f>
        <v>8885</v>
      </c>
      <c r="C49" s="130">
        <f>C47-C48</f>
        <v>8544</v>
      </c>
      <c r="D49" s="130">
        <f>D47-D48</f>
        <v>8419</v>
      </c>
      <c r="E49" s="130">
        <f>E47-E48</f>
        <v>8130</v>
      </c>
      <c r="F49" s="57">
        <f>F47-F13-F14</f>
        <v>7963</v>
      </c>
      <c r="G49" s="130">
        <f t="shared" ref="G49:N49" si="16">G47-G48</f>
        <v>7496</v>
      </c>
      <c r="H49" s="130">
        <f t="shared" si="16"/>
        <v>7543</v>
      </c>
      <c r="I49" s="130">
        <f t="shared" si="16"/>
        <v>7261</v>
      </c>
      <c r="J49" s="57">
        <f t="shared" si="16"/>
        <v>6836</v>
      </c>
      <c r="K49" s="130">
        <f t="shared" si="16"/>
        <v>6609</v>
      </c>
      <c r="L49" s="130">
        <f t="shared" si="16"/>
        <v>6666</v>
      </c>
      <c r="M49" s="130">
        <f t="shared" si="16"/>
        <v>6234</v>
      </c>
      <c r="N49" s="57">
        <f t="shared" si="16"/>
        <v>6135</v>
      </c>
      <c r="O49" s="130">
        <f t="shared" ref="O49:R49" si="17">O47-O48</f>
        <v>5632</v>
      </c>
      <c r="P49" s="130">
        <f t="shared" si="17"/>
        <v>5637</v>
      </c>
      <c r="Q49" s="130">
        <f t="shared" si="17"/>
        <v>5641</v>
      </c>
      <c r="R49" s="57">
        <f t="shared" si="17"/>
        <v>5622</v>
      </c>
    </row>
    <row r="50" spans="1:18">
      <c r="A50" s="201" t="s">
        <v>200</v>
      </c>
      <c r="B50" s="202">
        <v>2.5</v>
      </c>
      <c r="C50" s="203"/>
      <c r="D50" s="203"/>
      <c r="E50" s="203"/>
      <c r="F50" s="202">
        <v>2.4</v>
      </c>
      <c r="G50" s="203">
        <v>2.2999999999999998</v>
      </c>
      <c r="H50" s="203">
        <v>2.2999999999999998</v>
      </c>
      <c r="I50" s="203">
        <v>2.2000000000000002</v>
      </c>
      <c r="J50" s="202">
        <f>J49/('Group-Adj #s'!O15-'Group CF'!O21)</f>
        <v>2.091799265605875</v>
      </c>
      <c r="K50" s="203">
        <f>K49/('Group-Adj #s'!P15+'Group-Adj #s'!N15+'Group-Adj #s'!L15+'Group-Adj #s'!K15-'Group CF'!P21-'Group CF'!N21-'Group CF'!L21-'Group CF'!K21)</f>
        <v>2.0088145896656533</v>
      </c>
      <c r="L50" s="203">
        <f>L49/('Group-Adj #s'!Q15+'Group-Adj #s'!P15+'Group-Adj #s'!N15+'Group-Adj #s'!L15-'Group CF'!Q21-'Group CF'!P21-'Group CF'!N21-'Group CF'!L21)</f>
        <v>2.0341776014647546</v>
      </c>
      <c r="M50" s="203">
        <f>M49/('Group-Adj #s'!S15+'Group-Adj #s'!Q15+'Group-Adj #s'!P15+'Group-Adj #s'!N15-'Group CF'!S21-'Group CF'!Q21-'Group CF'!P21-'Group CF'!N21)</f>
        <v>1.8833836858006043</v>
      </c>
      <c r="N50" s="202">
        <f>N49/('Group-Adj #s'!V15-'Group CF'!V21)</f>
        <v>1.8467790487658038</v>
      </c>
      <c r="O50" s="203">
        <f>O49/('Group-Adj #s'!W15+'Group-Adj #s'!U15+'Group-Adj #s'!S15+'Group-Adj #s'!Q15-'Group CF'!W21-'Group CF'!U21-'Group CF'!S21-'Group CF'!Q21)</f>
        <v>1.6796898300029823</v>
      </c>
      <c r="P50" s="203">
        <f>P49/('Group-Adj #s'!X15+'Group-Adj #s'!W15+'Group-Adj #s'!U15+'Group-Adj #s'!S15-'Group CF'!X21-'Group CF'!W21-'Group CF'!U21-'Group CF'!S21)</f>
        <v>1.6912691269126914</v>
      </c>
      <c r="Q50" s="203">
        <f>Q49/('Group-Adj #s'!Z15+'Group-Adj #s'!X15+'Group-Adj #s'!W15+'Group-Adj #s'!U15-'Group CF'!Z21-'Group CF'!X21-'Group CF'!W21-'Group CF'!U21)</f>
        <v>1.6924692469246925</v>
      </c>
      <c r="R50" s="202">
        <f>R49/('Group-Adj #s'!AC15-'Group CF'!AC21)</f>
        <v>1.695416164053076</v>
      </c>
    </row>
    <row r="51" spans="1:18" ht="3" customHeight="1">
      <c r="A51" s="42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</row>
    <row r="53" spans="1:18">
      <c r="P53" s="222"/>
    </row>
    <row r="54" spans="1:18">
      <c r="P54" s="222"/>
    </row>
  </sheetData>
  <pageMargins left="0.39370078740157483" right="0.39370078740157483" top="0.11811023622047245" bottom="0.11811023622047245" header="0.11811023622047245" footer="3.937007874015748E-2"/>
  <pageSetup paperSize="9" scale="85" orientation="landscape" r:id="rId1"/>
  <headerFooter>
    <oddHeader>&amp;CBezeq - The Israel Telecommunication Corp. Ltd.</oddHeader>
    <oddFooter>&amp;R&amp;P of &amp;N
Group financial metrics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AC43"/>
  <sheetViews>
    <sheetView showGridLines="0" tabSelected="1" workbookViewId="0">
      <pane xSplit="1" ySplit="8" topLeftCell="B29" activePane="bottomRight" state="frozen"/>
      <selection activeCell="G14" sqref="G14"/>
      <selection pane="topRight" activeCell="G14" sqref="G14"/>
      <selection pane="bottomLeft" activeCell="G14" sqref="G14"/>
      <selection pane="bottomRight" activeCell="G14" sqref="G14"/>
    </sheetView>
  </sheetViews>
  <sheetFormatPr defaultRowHeight="13.2"/>
  <cols>
    <col min="1" max="1" width="49.88671875" customWidth="1"/>
    <col min="4" max="8" width="9.109375" hidden="1" customWidth="1"/>
    <col min="10" max="14" width="9.109375" hidden="1" customWidth="1"/>
    <col min="18" max="18" width="9.109375" hidden="1" customWidth="1"/>
    <col min="20" max="20" width="9.109375" hidden="1" customWidth="1"/>
    <col min="25" max="25" width="9.109375" hidden="1" customWidth="1"/>
    <col min="27" max="27" width="0" hidden="1" customWidth="1"/>
  </cols>
  <sheetData>
    <row r="1" spans="1:29">
      <c r="A1" s="29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9">
      <c r="A2" s="29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29">
      <c r="A3" s="30"/>
      <c r="B3" s="45" t="s">
        <v>5</v>
      </c>
      <c r="C3" s="45" t="s">
        <v>5</v>
      </c>
      <c r="D3" s="45" t="s">
        <v>66</v>
      </c>
      <c r="E3" s="45" t="s">
        <v>0</v>
      </c>
      <c r="F3" s="45" t="s">
        <v>1</v>
      </c>
      <c r="G3" s="45" t="s">
        <v>361</v>
      </c>
      <c r="H3" s="45" t="s">
        <v>2</v>
      </c>
      <c r="I3" s="45" t="s">
        <v>5</v>
      </c>
      <c r="J3" s="45" t="s">
        <v>66</v>
      </c>
      <c r="K3" s="45" t="s">
        <v>0</v>
      </c>
      <c r="L3" s="45" t="s">
        <v>1</v>
      </c>
      <c r="M3" s="45" t="s">
        <v>361</v>
      </c>
      <c r="N3" s="45" t="s">
        <v>2</v>
      </c>
      <c r="O3" s="45" t="s">
        <v>5</v>
      </c>
      <c r="P3" s="45" t="s">
        <v>66</v>
      </c>
      <c r="Q3" s="45" t="s">
        <v>0</v>
      </c>
      <c r="R3" s="45" t="s">
        <v>406</v>
      </c>
      <c r="S3" s="45" t="s">
        <v>1</v>
      </c>
      <c r="T3" s="45" t="s">
        <v>361</v>
      </c>
      <c r="U3" s="45" t="s">
        <v>2</v>
      </c>
      <c r="V3" s="45" t="s">
        <v>5</v>
      </c>
      <c r="W3" s="45" t="s">
        <v>66</v>
      </c>
      <c r="X3" s="45" t="s">
        <v>0</v>
      </c>
      <c r="Y3" s="45" t="s">
        <v>406</v>
      </c>
      <c r="Z3" s="45" t="s">
        <v>1</v>
      </c>
      <c r="AA3" s="45" t="s">
        <v>361</v>
      </c>
      <c r="AB3" s="45" t="s">
        <v>2</v>
      </c>
      <c r="AC3" s="45" t="s">
        <v>5</v>
      </c>
    </row>
    <row r="4" spans="1:29">
      <c r="A4" s="227" t="s">
        <v>252</v>
      </c>
      <c r="B4" s="45">
        <v>2017</v>
      </c>
      <c r="C4" s="45">
        <v>2018</v>
      </c>
      <c r="D4" s="45">
        <v>2019</v>
      </c>
      <c r="E4" s="45">
        <v>2019</v>
      </c>
      <c r="F4" s="45">
        <v>2019</v>
      </c>
      <c r="G4" s="45">
        <v>2019</v>
      </c>
      <c r="H4" s="45">
        <v>2019</v>
      </c>
      <c r="I4" s="45">
        <v>2019</v>
      </c>
      <c r="J4" s="45">
        <v>2020</v>
      </c>
      <c r="K4" s="45">
        <v>2020</v>
      </c>
      <c r="L4" s="45">
        <v>2020</v>
      </c>
      <c r="M4" s="45">
        <v>2020</v>
      </c>
      <c r="N4" s="45">
        <v>2020</v>
      </c>
      <c r="O4" s="45">
        <v>2020</v>
      </c>
      <c r="P4" s="45">
        <v>2021</v>
      </c>
      <c r="Q4" s="45">
        <v>2021</v>
      </c>
      <c r="R4" s="45">
        <v>2021</v>
      </c>
      <c r="S4" s="45">
        <v>2021</v>
      </c>
      <c r="T4" s="45">
        <v>2021</v>
      </c>
      <c r="U4" s="45">
        <v>2021</v>
      </c>
      <c r="V4" s="45">
        <v>2021</v>
      </c>
      <c r="W4" s="45">
        <v>2022</v>
      </c>
      <c r="X4" s="45">
        <v>2022</v>
      </c>
      <c r="Y4" s="45">
        <v>2022</v>
      </c>
      <c r="Z4" s="45">
        <v>2022</v>
      </c>
      <c r="AA4" s="45">
        <v>2022</v>
      </c>
      <c r="AB4" s="45">
        <v>2022</v>
      </c>
      <c r="AC4" s="45">
        <v>2022</v>
      </c>
    </row>
    <row r="5" spans="1:29" ht="6.75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</row>
    <row r="6" spans="1:29" ht="21">
      <c r="A6" s="33" t="s">
        <v>253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</row>
    <row r="7" spans="1:29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</row>
    <row r="8" spans="1:29" s="3" customFormat="1">
      <c r="A8" s="288" t="s">
        <v>272</v>
      </c>
      <c r="B8" s="289"/>
      <c r="C8" s="289"/>
      <c r="D8" s="284"/>
      <c r="E8" s="284"/>
      <c r="F8" s="284"/>
      <c r="G8" s="284"/>
      <c r="H8" s="284"/>
      <c r="I8" s="289"/>
      <c r="J8" s="284"/>
      <c r="K8" s="284"/>
      <c r="L8" s="284"/>
      <c r="M8" s="284"/>
      <c r="N8" s="284"/>
      <c r="O8" s="289"/>
      <c r="P8" s="284"/>
      <c r="Q8" s="284"/>
      <c r="R8" s="283"/>
      <c r="S8" s="284"/>
      <c r="T8" s="283"/>
      <c r="U8" s="284"/>
      <c r="V8" s="289"/>
      <c r="W8" s="284"/>
      <c r="X8" s="284"/>
      <c r="Y8" s="283"/>
      <c r="Z8" s="284"/>
      <c r="AA8" s="283"/>
      <c r="AB8" s="284"/>
      <c r="AC8" s="289"/>
    </row>
    <row r="9" spans="1:29" s="3" customFormat="1">
      <c r="B9" s="231"/>
      <c r="C9" s="231"/>
      <c r="D9" s="225"/>
      <c r="E9" s="225"/>
      <c r="F9" s="225"/>
      <c r="G9" s="294"/>
      <c r="H9" s="225"/>
      <c r="I9" s="231"/>
      <c r="J9" s="225"/>
      <c r="K9" s="225"/>
      <c r="L9" s="225"/>
      <c r="M9" s="294"/>
      <c r="N9" s="232"/>
      <c r="O9" s="231"/>
      <c r="P9" s="225"/>
      <c r="Q9" s="225"/>
      <c r="R9" s="362"/>
      <c r="T9" s="290"/>
      <c r="U9" s="232"/>
      <c r="V9" s="231"/>
      <c r="W9" s="225"/>
      <c r="X9" s="225"/>
      <c r="Y9" s="358"/>
      <c r="AA9" s="290"/>
      <c r="AB9" s="232"/>
      <c r="AC9" s="231"/>
    </row>
    <row r="10" spans="1:29" s="3" customFormat="1">
      <c r="A10" s="60" t="s">
        <v>191</v>
      </c>
      <c r="B10" s="153">
        <v>3813</v>
      </c>
      <c r="C10" s="153">
        <v>1607</v>
      </c>
      <c r="D10" s="164">
        <v>970</v>
      </c>
      <c r="E10" s="164">
        <v>376</v>
      </c>
      <c r="F10" s="164">
        <v>921</v>
      </c>
      <c r="G10" s="287">
        <v>2267</v>
      </c>
      <c r="H10" s="164">
        <v>495</v>
      </c>
      <c r="I10" s="153">
        <v>2762</v>
      </c>
      <c r="J10" s="164">
        <v>910</v>
      </c>
      <c r="K10" s="164">
        <v>970</v>
      </c>
      <c r="L10" s="164">
        <v>653</v>
      </c>
      <c r="M10" s="287">
        <v>2533</v>
      </c>
      <c r="N10" s="164">
        <v>759</v>
      </c>
      <c r="O10" s="153">
        <v>3292</v>
      </c>
      <c r="P10" s="164">
        <v>1062</v>
      </c>
      <c r="Q10" s="164">
        <v>934</v>
      </c>
      <c r="R10" s="363">
        <v>1996</v>
      </c>
      <c r="S10" s="164">
        <v>925</v>
      </c>
      <c r="T10" s="287">
        <v>2921</v>
      </c>
      <c r="U10" s="164">
        <v>838</v>
      </c>
      <c r="V10" s="153">
        <v>3759</v>
      </c>
      <c r="W10" s="164">
        <v>908</v>
      </c>
      <c r="X10" s="164">
        <v>921</v>
      </c>
      <c r="Y10" s="363">
        <v>1829</v>
      </c>
      <c r="Z10" s="164">
        <v>934</v>
      </c>
      <c r="AA10" s="287">
        <v>2763</v>
      </c>
      <c r="AB10" s="164">
        <v>742</v>
      </c>
      <c r="AC10" s="153">
        <v>3505</v>
      </c>
    </row>
    <row r="11" spans="1:29" s="34" customFormat="1" ht="12.9" customHeight="1">
      <c r="A11" s="60" t="s">
        <v>199</v>
      </c>
      <c r="B11" s="153">
        <v>-19</v>
      </c>
      <c r="C11" s="153">
        <v>634</v>
      </c>
      <c r="D11" s="164">
        <v>-25</v>
      </c>
      <c r="E11" s="164">
        <v>-414</v>
      </c>
      <c r="F11" s="164">
        <v>39</v>
      </c>
      <c r="G11" s="287">
        <v>-400</v>
      </c>
      <c r="H11" s="164">
        <v>179</v>
      </c>
      <c r="I11" s="153">
        <v>-221</v>
      </c>
      <c r="J11" s="164">
        <v>-3</v>
      </c>
      <c r="K11" s="164">
        <v>-19</v>
      </c>
      <c r="L11" s="164">
        <v>-7</v>
      </c>
      <c r="M11" s="287">
        <v>-29</v>
      </c>
      <c r="N11" s="164">
        <v>103</v>
      </c>
      <c r="O11" s="153">
        <v>74</v>
      </c>
      <c r="P11" s="164">
        <v>-152</v>
      </c>
      <c r="Q11" s="164">
        <v>2</v>
      </c>
      <c r="R11" s="363">
        <v>-150</v>
      </c>
      <c r="S11" s="164">
        <v>7</v>
      </c>
      <c r="T11" s="287">
        <v>-143</v>
      </c>
      <c r="U11" s="164">
        <v>66</v>
      </c>
      <c r="V11" s="153">
        <v>-77</v>
      </c>
      <c r="W11" s="164">
        <v>46</v>
      </c>
      <c r="X11" s="164">
        <v>3</v>
      </c>
      <c r="Y11" s="363">
        <v>49</v>
      </c>
      <c r="Z11" s="164">
        <v>10</v>
      </c>
      <c r="AA11" s="287">
        <v>59</v>
      </c>
      <c r="AB11" s="164">
        <v>161</v>
      </c>
      <c r="AC11" s="153">
        <v>220</v>
      </c>
    </row>
    <row r="12" spans="1:29" s="34" customFormat="1" ht="12.9" customHeight="1">
      <c r="A12" s="60" t="s">
        <v>355</v>
      </c>
      <c r="B12" s="55">
        <v>0</v>
      </c>
      <c r="C12" s="55">
        <v>0</v>
      </c>
      <c r="D12" s="66">
        <v>0</v>
      </c>
      <c r="E12" s="66">
        <v>0</v>
      </c>
      <c r="F12" s="66">
        <v>0</v>
      </c>
      <c r="G12" s="282">
        <v>0</v>
      </c>
      <c r="H12" s="66">
        <v>0</v>
      </c>
      <c r="I12" s="55">
        <v>0</v>
      </c>
      <c r="J12" s="66">
        <v>0</v>
      </c>
      <c r="K12" s="66">
        <v>0</v>
      </c>
      <c r="L12" s="66">
        <v>0</v>
      </c>
      <c r="M12" s="282">
        <v>0</v>
      </c>
      <c r="N12" s="66">
        <v>0</v>
      </c>
      <c r="O12" s="55">
        <v>0</v>
      </c>
      <c r="P12" s="225">
        <v>8</v>
      </c>
      <c r="Q12" s="164">
        <v>8</v>
      </c>
      <c r="R12" s="363">
        <v>16</v>
      </c>
      <c r="S12" s="164">
        <v>6</v>
      </c>
      <c r="T12" s="282">
        <v>22</v>
      </c>
      <c r="U12" s="66">
        <v>5</v>
      </c>
      <c r="V12" s="55">
        <v>27</v>
      </c>
      <c r="W12" s="225">
        <v>4</v>
      </c>
      <c r="X12" s="61">
        <v>0</v>
      </c>
      <c r="Y12" s="363">
        <v>4</v>
      </c>
      <c r="Z12" s="164">
        <v>3</v>
      </c>
      <c r="AA12" s="287">
        <v>7</v>
      </c>
      <c r="AB12" s="164">
        <v>4</v>
      </c>
      <c r="AC12" s="153">
        <v>11</v>
      </c>
    </row>
    <row r="13" spans="1:29" s="34" customFormat="1" ht="12.9" customHeight="1">
      <c r="A13" s="60" t="s">
        <v>184</v>
      </c>
      <c r="B13" s="218">
        <v>87</v>
      </c>
      <c r="C13" s="218">
        <v>1675</v>
      </c>
      <c r="D13" s="235">
        <v>0</v>
      </c>
      <c r="E13" s="234">
        <v>951</v>
      </c>
      <c r="F13" s="235">
        <v>0</v>
      </c>
      <c r="G13" s="292">
        <v>951</v>
      </c>
      <c r="H13" s="234">
        <v>196</v>
      </c>
      <c r="I13" s="218">
        <v>1147</v>
      </c>
      <c r="J13" s="235">
        <v>0</v>
      </c>
      <c r="K13" s="235">
        <v>0</v>
      </c>
      <c r="L13" s="234">
        <v>268</v>
      </c>
      <c r="M13" s="292">
        <v>268</v>
      </c>
      <c r="N13" s="235">
        <v>25</v>
      </c>
      <c r="O13" s="218">
        <v>293</v>
      </c>
      <c r="P13" s="235">
        <v>0</v>
      </c>
      <c r="Q13" s="235">
        <v>0</v>
      </c>
      <c r="R13" s="364">
        <v>0</v>
      </c>
      <c r="S13" s="235">
        <v>0</v>
      </c>
      <c r="T13" s="291">
        <v>0</v>
      </c>
      <c r="U13" s="235">
        <v>0</v>
      </c>
      <c r="V13" s="314">
        <v>0</v>
      </c>
      <c r="W13" s="235">
        <v>0</v>
      </c>
      <c r="X13" s="235">
        <v>0</v>
      </c>
      <c r="Y13" s="364">
        <v>0</v>
      </c>
      <c r="Z13" s="235">
        <v>0</v>
      </c>
      <c r="AA13" s="291">
        <v>0</v>
      </c>
      <c r="AB13" s="235">
        <v>0</v>
      </c>
      <c r="AC13" s="314">
        <v>0</v>
      </c>
    </row>
    <row r="14" spans="1:29" s="34" customFormat="1" ht="12.9" customHeight="1">
      <c r="A14" s="60"/>
      <c r="B14" s="231"/>
      <c r="C14" s="231"/>
      <c r="D14" s="66"/>
      <c r="E14" s="225"/>
      <c r="F14" s="66"/>
      <c r="G14" s="282"/>
      <c r="H14" s="225"/>
      <c r="I14" s="231"/>
      <c r="J14" s="66"/>
      <c r="K14" s="66"/>
      <c r="L14" s="225"/>
      <c r="M14" s="282"/>
      <c r="N14" s="66"/>
      <c r="O14" s="231"/>
      <c r="P14" s="66"/>
      <c r="Q14" s="66"/>
      <c r="R14" s="365"/>
      <c r="S14" s="225"/>
      <c r="T14" s="282"/>
      <c r="U14" s="66"/>
      <c r="V14" s="231"/>
      <c r="W14" s="66"/>
      <c r="X14" s="66"/>
      <c r="Y14" s="365"/>
      <c r="Z14" s="225"/>
      <c r="AA14" s="282"/>
      <c r="AB14" s="66"/>
      <c r="AC14" s="231"/>
    </row>
    <row r="15" spans="1:29" s="34" customFormat="1" ht="18" customHeight="1">
      <c r="A15" s="79" t="s">
        <v>279</v>
      </c>
      <c r="B15" s="218">
        <v>3881</v>
      </c>
      <c r="C15" s="218">
        <v>3916</v>
      </c>
      <c r="D15" s="234">
        <v>945</v>
      </c>
      <c r="E15" s="234">
        <v>913</v>
      </c>
      <c r="F15" s="234">
        <v>960</v>
      </c>
      <c r="G15" s="292">
        <v>2818</v>
      </c>
      <c r="H15" s="234">
        <v>870</v>
      </c>
      <c r="I15" s="218">
        <v>3688</v>
      </c>
      <c r="J15" s="234">
        <v>907</v>
      </c>
      <c r="K15" s="234">
        <v>951</v>
      </c>
      <c r="L15" s="234">
        <v>914</v>
      </c>
      <c r="M15" s="292">
        <v>2772</v>
      </c>
      <c r="N15" s="234">
        <v>887</v>
      </c>
      <c r="O15" s="218">
        <v>3659</v>
      </c>
      <c r="P15" s="234">
        <v>918</v>
      </c>
      <c r="Q15" s="234">
        <v>944</v>
      </c>
      <c r="R15" s="366">
        <v>1862</v>
      </c>
      <c r="S15" s="234">
        <v>938</v>
      </c>
      <c r="T15" s="292">
        <v>2800</v>
      </c>
      <c r="U15" s="234">
        <v>909</v>
      </c>
      <c r="V15" s="218">
        <v>3709</v>
      </c>
      <c r="W15" s="234">
        <v>958</v>
      </c>
      <c r="X15" s="234">
        <v>924</v>
      </c>
      <c r="Y15" s="366">
        <v>1882</v>
      </c>
      <c r="Z15" s="234">
        <v>947</v>
      </c>
      <c r="AA15" s="292">
        <v>2829</v>
      </c>
      <c r="AB15" s="234">
        <v>907</v>
      </c>
      <c r="AC15" s="218">
        <v>3736</v>
      </c>
    </row>
    <row r="16" spans="1:29" s="34" customFormat="1" ht="13.5" customHeight="1">
      <c r="A16" s="62" t="s">
        <v>7</v>
      </c>
      <c r="B16" s="236"/>
      <c r="C16" s="236"/>
      <c r="D16" s="63">
        <v>-0.75650605514042768</v>
      </c>
      <c r="E16" s="63">
        <v>-3.3862433862433816E-2</v>
      </c>
      <c r="F16" s="63">
        <v>5.1478641840087658E-2</v>
      </c>
      <c r="G16" s="277"/>
      <c r="H16" s="63">
        <v>-9.375E-2</v>
      </c>
      <c r="I16" s="23"/>
      <c r="J16" s="63">
        <v>4.2528735632183956E-2</v>
      </c>
      <c r="K16" s="63">
        <v>4.8511576626240283E-2</v>
      </c>
      <c r="L16" s="63">
        <v>-3.8906414300736047E-2</v>
      </c>
      <c r="M16" s="277"/>
      <c r="N16" s="63">
        <v>-2.9540481400437635E-2</v>
      </c>
      <c r="O16" s="23"/>
      <c r="P16" s="63">
        <v>3.4949267192784683E-2</v>
      </c>
      <c r="Q16" s="63">
        <v>2.8322440087146017E-2</v>
      </c>
      <c r="R16" s="354"/>
      <c r="S16" s="63">
        <v>-6.3559322033898136E-3</v>
      </c>
      <c r="T16" s="277"/>
      <c r="U16" s="63">
        <v>-3.0916844349680117E-2</v>
      </c>
      <c r="V16" s="23"/>
      <c r="W16" s="63">
        <v>5.3905390539053855E-2</v>
      </c>
      <c r="X16" s="63">
        <v>-3.5490605427974997E-2</v>
      </c>
      <c r="Y16" s="354"/>
      <c r="Z16" s="63">
        <v>2.4891774891774965E-2</v>
      </c>
      <c r="AA16" s="277"/>
      <c r="AB16" s="63">
        <v>-4.2238648363252418E-2</v>
      </c>
      <c r="AC16" s="23"/>
    </row>
    <row r="17" spans="1:29" s="34" customFormat="1" ht="14.25" customHeight="1">
      <c r="A17" s="62" t="s">
        <v>8</v>
      </c>
      <c r="B17" s="231"/>
      <c r="C17" s="23">
        <v>9.0182942540582012E-3</v>
      </c>
      <c r="D17" s="64"/>
      <c r="E17" s="64"/>
      <c r="F17" s="64"/>
      <c r="G17" s="278"/>
      <c r="H17" s="64"/>
      <c r="I17" s="23">
        <v>-5.8222676200204271E-2</v>
      </c>
      <c r="J17" s="64">
        <v>-4.0211640211640254E-2</v>
      </c>
      <c r="K17" s="64">
        <v>4.1621029572836754E-2</v>
      </c>
      <c r="L17" s="64">
        <v>-4.7916666666666718E-2</v>
      </c>
      <c r="M17" s="278">
        <v>-1.6323633782824754E-2</v>
      </c>
      <c r="N17" s="64">
        <v>1.9540229885057547E-2</v>
      </c>
      <c r="O17" s="23">
        <v>-7.8633405639912946E-3</v>
      </c>
      <c r="P17" s="64">
        <v>1.2127894156560126E-2</v>
      </c>
      <c r="Q17" s="64">
        <v>-7.3606729758148859E-3</v>
      </c>
      <c r="R17" s="344"/>
      <c r="S17" s="64">
        <v>2.6258205689277947E-2</v>
      </c>
      <c r="T17" s="278">
        <v>1.0101010101010166E-2</v>
      </c>
      <c r="U17" s="64">
        <v>2.4802705749718212E-2</v>
      </c>
      <c r="V17" s="23">
        <v>1.3664935774801767E-2</v>
      </c>
      <c r="W17" s="64">
        <v>4.3572984749455257E-2</v>
      </c>
      <c r="X17" s="64">
        <v>-2.1186440677966156E-2</v>
      </c>
      <c r="Y17" s="344">
        <v>1.074113856068748E-2</v>
      </c>
      <c r="Z17" s="64">
        <v>9.5948827292111627E-3</v>
      </c>
      <c r="AA17" s="278">
        <v>1.0357142857142954E-2</v>
      </c>
      <c r="AB17" s="64">
        <v>-2.2002200220021528E-3</v>
      </c>
      <c r="AC17" s="23">
        <v>7.2795901860340795E-3</v>
      </c>
    </row>
    <row r="18" spans="1:29" s="34" customFormat="1" ht="18" customHeight="1">
      <c r="A18" s="79" t="s">
        <v>320</v>
      </c>
      <c r="B18" s="241">
        <v>0.39646542036980281</v>
      </c>
      <c r="C18" s="241">
        <v>0.42012659585881346</v>
      </c>
      <c r="D18" s="242">
        <v>0.41888297872340424</v>
      </c>
      <c r="E18" s="242">
        <v>0.41052158273381295</v>
      </c>
      <c r="F18" s="242">
        <v>0.42723631508678239</v>
      </c>
      <c r="G18" s="293">
        <v>0.41890887468410881</v>
      </c>
      <c r="H18" s="242">
        <v>0.39509536784741145</v>
      </c>
      <c r="I18" s="241">
        <v>0.41303617426363537</v>
      </c>
      <c r="J18" s="242">
        <v>0.4147233653406493</v>
      </c>
      <c r="K18" s="242">
        <v>0.44129930394431555</v>
      </c>
      <c r="L18" s="242">
        <v>0.41965105601469238</v>
      </c>
      <c r="M18" s="293">
        <v>0.42515337423312882</v>
      </c>
      <c r="N18" s="242">
        <v>0.40263277349069448</v>
      </c>
      <c r="O18" s="241">
        <v>0.41946578012151781</v>
      </c>
      <c r="P18" s="242">
        <v>0.41332733003151734</v>
      </c>
      <c r="Q18" s="242">
        <v>0.42909090909090908</v>
      </c>
      <c r="R18" s="367">
        <v>0.4211716806152454</v>
      </c>
      <c r="S18" s="242">
        <v>0.43790849673202614</v>
      </c>
      <c r="T18" s="293">
        <v>0.42663416120676517</v>
      </c>
      <c r="U18" s="242">
        <v>0.40256864481842336</v>
      </c>
      <c r="V18" s="241">
        <v>0.42047386917583041</v>
      </c>
      <c r="W18" s="242">
        <v>0.42483370288248334</v>
      </c>
      <c r="X18" s="242">
        <v>0.41499999999999998</v>
      </c>
      <c r="Y18" s="367">
        <v>0.42008928571428572</v>
      </c>
      <c r="Z18" s="242">
        <v>0.4186560565870911</v>
      </c>
      <c r="AA18" s="293">
        <v>0.41960842479976268</v>
      </c>
      <c r="AB18" s="242">
        <v>0.40418894830659535</v>
      </c>
      <c r="AC18" s="241">
        <v>0.41575784553750278</v>
      </c>
    </row>
    <row r="19" spans="1:29" s="34" customFormat="1" ht="12.9" customHeight="1">
      <c r="A19" s="60"/>
      <c r="B19" s="231"/>
      <c r="C19" s="231"/>
      <c r="D19" s="225"/>
      <c r="E19" s="225"/>
      <c r="F19" s="225"/>
      <c r="G19" s="294"/>
      <c r="H19" s="225"/>
      <c r="I19" s="231"/>
      <c r="J19" s="225"/>
      <c r="K19" s="225"/>
      <c r="L19" s="225"/>
      <c r="M19" s="294"/>
      <c r="N19" s="232"/>
      <c r="O19" s="231"/>
      <c r="P19" s="225"/>
      <c r="Q19" s="225"/>
      <c r="R19" s="362"/>
      <c r="S19" s="225"/>
      <c r="T19" s="294"/>
      <c r="U19" s="232"/>
      <c r="V19" s="231"/>
      <c r="W19" s="225"/>
      <c r="X19" s="225"/>
      <c r="Y19" s="362"/>
      <c r="Z19" s="225"/>
      <c r="AA19" s="294"/>
      <c r="AB19" s="232"/>
      <c r="AC19" s="231"/>
    </row>
    <row r="20" spans="1:29" s="3" customFormat="1">
      <c r="A20" s="296" t="s">
        <v>273</v>
      </c>
      <c r="B20" s="289"/>
      <c r="C20" s="289"/>
      <c r="D20" s="284"/>
      <c r="E20" s="284"/>
      <c r="F20" s="284"/>
      <c r="G20" s="284"/>
      <c r="H20" s="284"/>
      <c r="I20" s="289"/>
      <c r="J20" s="284"/>
      <c r="K20" s="284"/>
      <c r="L20" s="284"/>
      <c r="M20" s="284"/>
      <c r="N20" s="284"/>
      <c r="O20" s="289"/>
      <c r="P20" s="284"/>
      <c r="Q20" s="284"/>
      <c r="R20" s="284"/>
      <c r="S20" s="284"/>
      <c r="T20" s="284"/>
      <c r="U20" s="284"/>
      <c r="V20" s="289"/>
      <c r="W20" s="284"/>
      <c r="X20" s="284"/>
      <c r="Y20" s="284"/>
      <c r="Z20" s="284"/>
      <c r="AA20" s="284"/>
      <c r="AB20" s="284"/>
      <c r="AC20" s="289"/>
    </row>
    <row r="21" spans="1:29" s="3" customFormat="1">
      <c r="B21" s="231"/>
      <c r="C21" s="231"/>
      <c r="D21" s="225"/>
      <c r="E21" s="225"/>
      <c r="F21" s="225"/>
      <c r="G21" s="294"/>
      <c r="H21" s="225"/>
      <c r="I21" s="231"/>
      <c r="J21" s="225"/>
      <c r="K21" s="225"/>
      <c r="L21" s="225"/>
      <c r="M21" s="294"/>
      <c r="N21" s="232"/>
      <c r="O21" s="231"/>
      <c r="P21" s="225"/>
      <c r="Q21" s="225"/>
      <c r="R21" s="362"/>
      <c r="S21" s="225"/>
      <c r="T21" s="294"/>
      <c r="U21" s="232"/>
      <c r="V21" s="231"/>
      <c r="W21" s="225"/>
      <c r="X21" s="225"/>
      <c r="Y21" s="362"/>
      <c r="Z21" s="225"/>
      <c r="AA21" s="294"/>
      <c r="AB21" s="232"/>
      <c r="AC21" s="231"/>
    </row>
    <row r="22" spans="1:29" s="34" customFormat="1" ht="12.9" customHeight="1">
      <c r="A22" s="60" t="s">
        <v>243</v>
      </c>
      <c r="B22" s="153">
        <v>1223</v>
      </c>
      <c r="C22" s="153">
        <v>-1092</v>
      </c>
      <c r="D22" s="164">
        <v>295</v>
      </c>
      <c r="E22" s="164">
        <v>-1579</v>
      </c>
      <c r="F22" s="164">
        <v>177</v>
      </c>
      <c r="G22" s="287">
        <v>-1107</v>
      </c>
      <c r="H22" s="164">
        <v>-87</v>
      </c>
      <c r="I22" s="153">
        <v>-1194</v>
      </c>
      <c r="J22" s="164">
        <v>327</v>
      </c>
      <c r="K22" s="164">
        <v>269</v>
      </c>
      <c r="L22" s="164">
        <v>26</v>
      </c>
      <c r="M22" s="287">
        <v>622</v>
      </c>
      <c r="N22" s="164">
        <v>174</v>
      </c>
      <c r="O22" s="55">
        <v>796</v>
      </c>
      <c r="P22" s="164">
        <v>408</v>
      </c>
      <c r="Q22" s="164">
        <v>294</v>
      </c>
      <c r="R22" s="363">
        <v>702</v>
      </c>
      <c r="S22" s="164">
        <v>284</v>
      </c>
      <c r="T22" s="287">
        <v>986</v>
      </c>
      <c r="U22" s="164">
        <v>197</v>
      </c>
      <c r="V22" s="55">
        <v>1183</v>
      </c>
      <c r="W22" s="164">
        <v>282</v>
      </c>
      <c r="X22" s="164">
        <v>307</v>
      </c>
      <c r="Y22" s="363">
        <v>589</v>
      </c>
      <c r="Z22" s="164">
        <v>302</v>
      </c>
      <c r="AA22" s="287">
        <v>891</v>
      </c>
      <c r="AB22" s="164">
        <v>109</v>
      </c>
      <c r="AC22" s="153">
        <v>1000</v>
      </c>
    </row>
    <row r="23" spans="1:29" s="34" customFormat="1" ht="12.9" customHeight="1">
      <c r="A23" s="60" t="s">
        <v>296</v>
      </c>
      <c r="B23" s="153">
        <v>-14.44</v>
      </c>
      <c r="C23" s="153">
        <v>492.09000000000003</v>
      </c>
      <c r="D23" s="164">
        <v>-9.36</v>
      </c>
      <c r="E23" s="164">
        <v>-320.85000000000002</v>
      </c>
      <c r="F23" s="164">
        <v>30.26</v>
      </c>
      <c r="G23" s="287">
        <v>-299.95000000000005</v>
      </c>
      <c r="H23" s="164">
        <v>139.44000000000005</v>
      </c>
      <c r="I23" s="153">
        <v>-160.51</v>
      </c>
      <c r="J23" s="61">
        <v>0</v>
      </c>
      <c r="K23" s="61">
        <v>0</v>
      </c>
      <c r="L23" s="61">
        <v>0</v>
      </c>
      <c r="M23" s="282">
        <v>0</v>
      </c>
      <c r="N23" s="61">
        <v>0</v>
      </c>
      <c r="O23" s="55">
        <v>0</v>
      </c>
      <c r="P23" s="61">
        <v>0</v>
      </c>
      <c r="Q23" s="61">
        <v>0</v>
      </c>
      <c r="R23" s="353">
        <v>0</v>
      </c>
      <c r="S23" s="61">
        <v>0</v>
      </c>
      <c r="T23" s="276">
        <v>0</v>
      </c>
      <c r="U23" s="61">
        <v>0</v>
      </c>
      <c r="V23" s="55">
        <v>0</v>
      </c>
      <c r="W23" s="61">
        <v>0</v>
      </c>
      <c r="X23" s="61">
        <v>0</v>
      </c>
      <c r="Y23" s="353">
        <v>0</v>
      </c>
      <c r="Z23" s="61">
        <v>0</v>
      </c>
      <c r="AA23" s="276">
        <v>0</v>
      </c>
      <c r="AB23" s="61">
        <v>0</v>
      </c>
      <c r="AC23" s="55">
        <v>0</v>
      </c>
    </row>
    <row r="24" spans="1:29" s="34" customFormat="1" ht="12.9" customHeight="1">
      <c r="A24" s="60" t="s">
        <v>291</v>
      </c>
      <c r="B24" s="55">
        <v>0</v>
      </c>
      <c r="C24" s="55">
        <v>0</v>
      </c>
      <c r="D24" s="61">
        <v>0</v>
      </c>
      <c r="E24" s="61">
        <v>0</v>
      </c>
      <c r="F24" s="66">
        <v>0</v>
      </c>
      <c r="G24" s="282">
        <v>0</v>
      </c>
      <c r="H24" s="61">
        <v>0</v>
      </c>
      <c r="I24" s="55">
        <v>0</v>
      </c>
      <c r="J24" s="164">
        <v>-3</v>
      </c>
      <c r="K24" s="164">
        <v>-2</v>
      </c>
      <c r="L24" s="164">
        <v>-3.85</v>
      </c>
      <c r="M24" s="287">
        <v>-8.85</v>
      </c>
      <c r="N24" s="164">
        <v>61.21</v>
      </c>
      <c r="O24" s="55">
        <v>52.36</v>
      </c>
      <c r="P24" s="164">
        <v>-115</v>
      </c>
      <c r="Q24" s="164">
        <v>5</v>
      </c>
      <c r="R24" s="363">
        <v>-110</v>
      </c>
      <c r="S24" s="164">
        <v>6.16</v>
      </c>
      <c r="T24" s="287">
        <v>-103.84</v>
      </c>
      <c r="U24" s="164">
        <v>22.989999999999995</v>
      </c>
      <c r="V24" s="153">
        <v>-80.850000000000009</v>
      </c>
      <c r="W24" s="164">
        <v>36</v>
      </c>
      <c r="X24" s="164">
        <v>2</v>
      </c>
      <c r="Y24" s="363">
        <v>38</v>
      </c>
      <c r="Z24" s="164">
        <v>3.85</v>
      </c>
      <c r="AA24" s="287">
        <v>41.85</v>
      </c>
      <c r="AB24" s="164">
        <v>44.150000000000006</v>
      </c>
      <c r="AC24" s="153">
        <v>86</v>
      </c>
    </row>
    <row r="25" spans="1:29" s="34" customFormat="1" ht="12.9" customHeight="1">
      <c r="A25" s="60" t="s">
        <v>292</v>
      </c>
      <c r="B25" s="55">
        <v>0</v>
      </c>
      <c r="C25" s="55">
        <v>0</v>
      </c>
      <c r="D25" s="61">
        <v>0</v>
      </c>
      <c r="E25" s="61">
        <v>0</v>
      </c>
      <c r="F25" s="66">
        <v>0</v>
      </c>
      <c r="G25" s="282">
        <v>0</v>
      </c>
      <c r="H25" s="61">
        <v>0</v>
      </c>
      <c r="I25" s="55">
        <v>0</v>
      </c>
      <c r="J25" s="164">
        <v>1</v>
      </c>
      <c r="K25" s="164">
        <v>-3</v>
      </c>
      <c r="L25" s="61">
        <v>0</v>
      </c>
      <c r="M25" s="287">
        <v>-2</v>
      </c>
      <c r="N25" s="164">
        <v>15.86</v>
      </c>
      <c r="O25" s="55">
        <v>13.86</v>
      </c>
      <c r="P25" s="61">
        <v>0</v>
      </c>
      <c r="Q25" s="164">
        <v>-2</v>
      </c>
      <c r="R25" s="363">
        <v>-2</v>
      </c>
      <c r="S25" s="61">
        <v>0</v>
      </c>
      <c r="T25" s="287">
        <v>-2</v>
      </c>
      <c r="U25" s="164">
        <v>8.93</v>
      </c>
      <c r="V25" s="153">
        <v>6.93</v>
      </c>
      <c r="W25" s="164">
        <v>-0.77</v>
      </c>
      <c r="X25" s="164">
        <v>-1</v>
      </c>
      <c r="Y25" s="363">
        <v>-1.77</v>
      </c>
      <c r="Z25" s="164">
        <v>3.08</v>
      </c>
      <c r="AA25" s="287">
        <v>1.31</v>
      </c>
      <c r="AB25" s="164">
        <v>23.69</v>
      </c>
      <c r="AC25" s="153">
        <v>25</v>
      </c>
    </row>
    <row r="26" spans="1:29" s="34" customFormat="1" ht="12.9" customHeight="1">
      <c r="A26" s="60" t="s">
        <v>293</v>
      </c>
      <c r="B26" s="55">
        <v>0</v>
      </c>
      <c r="C26" s="55">
        <v>0</v>
      </c>
      <c r="D26" s="61">
        <v>0</v>
      </c>
      <c r="E26" s="61">
        <v>0</v>
      </c>
      <c r="F26" s="66">
        <v>0</v>
      </c>
      <c r="G26" s="282">
        <v>0</v>
      </c>
      <c r="H26" s="61">
        <v>0</v>
      </c>
      <c r="I26" s="55">
        <v>0</v>
      </c>
      <c r="J26" s="61">
        <v>0</v>
      </c>
      <c r="K26" s="61">
        <v>0</v>
      </c>
      <c r="L26" s="61">
        <v>0</v>
      </c>
      <c r="M26" s="282">
        <v>0</v>
      </c>
      <c r="N26" s="164">
        <v>6</v>
      </c>
      <c r="O26" s="55">
        <v>6</v>
      </c>
      <c r="P26" s="61">
        <v>0</v>
      </c>
      <c r="Q26" s="164">
        <v>-1</v>
      </c>
      <c r="R26" s="363">
        <v>-1</v>
      </c>
      <c r="S26" s="164">
        <v>-2</v>
      </c>
      <c r="T26" s="287">
        <v>-3</v>
      </c>
      <c r="U26" s="164">
        <v>9</v>
      </c>
      <c r="V26" s="153">
        <v>6</v>
      </c>
      <c r="W26" s="61">
        <v>1</v>
      </c>
      <c r="X26" s="61">
        <v>0</v>
      </c>
      <c r="Y26" s="363">
        <v>1</v>
      </c>
      <c r="Z26" s="164">
        <v>2</v>
      </c>
      <c r="AA26" s="287">
        <v>3</v>
      </c>
      <c r="AB26" s="164">
        <v>68</v>
      </c>
      <c r="AC26" s="153">
        <v>71</v>
      </c>
    </row>
    <row r="27" spans="1:29" s="34" customFormat="1" ht="12.9" customHeight="1">
      <c r="A27" s="60" t="s">
        <v>294</v>
      </c>
      <c r="B27" s="55">
        <v>0</v>
      </c>
      <c r="C27" s="55">
        <v>0</v>
      </c>
      <c r="D27" s="61">
        <v>0</v>
      </c>
      <c r="E27" s="61">
        <v>0</v>
      </c>
      <c r="F27" s="66">
        <v>0</v>
      </c>
      <c r="G27" s="282">
        <v>0</v>
      </c>
      <c r="H27" s="61">
        <v>0</v>
      </c>
      <c r="I27" s="55">
        <v>0</v>
      </c>
      <c r="J27" s="61">
        <v>0</v>
      </c>
      <c r="K27" s="164">
        <v>-12</v>
      </c>
      <c r="L27" s="61">
        <v>0</v>
      </c>
      <c r="M27" s="287">
        <v>-12</v>
      </c>
      <c r="N27" s="164">
        <v>-3</v>
      </c>
      <c r="O27" s="153">
        <v>-15</v>
      </c>
      <c r="P27" s="164">
        <v>-2</v>
      </c>
      <c r="Q27" s="61">
        <v>0</v>
      </c>
      <c r="R27" s="353">
        <v>0</v>
      </c>
      <c r="S27" s="61">
        <v>1</v>
      </c>
      <c r="T27" s="287">
        <v>-1</v>
      </c>
      <c r="U27" s="164">
        <v>13</v>
      </c>
      <c r="V27" s="153">
        <v>12</v>
      </c>
      <c r="W27" s="61">
        <v>0</v>
      </c>
      <c r="X27" s="61">
        <v>2</v>
      </c>
      <c r="Y27" s="353">
        <v>2</v>
      </c>
      <c r="Z27" s="61">
        <v>0</v>
      </c>
      <c r="AA27" s="287">
        <v>2</v>
      </c>
      <c r="AB27" s="164">
        <v>1</v>
      </c>
      <c r="AC27" s="153">
        <v>3</v>
      </c>
    </row>
    <row r="28" spans="1:29" s="34" customFormat="1" ht="12.9" customHeight="1">
      <c r="A28" s="60" t="s">
        <v>295</v>
      </c>
      <c r="B28" s="55">
        <v>0</v>
      </c>
      <c r="C28" s="55">
        <v>0</v>
      </c>
      <c r="D28" s="61">
        <v>0</v>
      </c>
      <c r="E28" s="61">
        <v>0</v>
      </c>
      <c r="F28" s="66">
        <v>0</v>
      </c>
      <c r="G28" s="282">
        <v>0</v>
      </c>
      <c r="H28" s="61">
        <v>0</v>
      </c>
      <c r="I28" s="55">
        <v>0</v>
      </c>
      <c r="J28" s="61">
        <v>0</v>
      </c>
      <c r="K28" s="61">
        <v>0</v>
      </c>
      <c r="L28" s="61">
        <v>0</v>
      </c>
      <c r="M28" s="282">
        <v>0</v>
      </c>
      <c r="N28" s="164">
        <v>-2</v>
      </c>
      <c r="O28" s="153">
        <v>-2</v>
      </c>
      <c r="P28" s="61">
        <v>0</v>
      </c>
      <c r="Q28" s="61">
        <v>0</v>
      </c>
      <c r="R28" s="353">
        <v>0</v>
      </c>
      <c r="S28" s="61">
        <v>0</v>
      </c>
      <c r="T28" s="276">
        <v>0</v>
      </c>
      <c r="U28" s="61">
        <v>0</v>
      </c>
      <c r="V28" s="55">
        <v>0</v>
      </c>
      <c r="W28" s="61">
        <v>0</v>
      </c>
      <c r="X28" s="61">
        <v>0</v>
      </c>
      <c r="Y28" s="353">
        <v>0</v>
      </c>
      <c r="Z28" s="61">
        <v>0</v>
      </c>
      <c r="AA28" s="276">
        <v>0</v>
      </c>
      <c r="AB28" s="61">
        <v>0</v>
      </c>
      <c r="AC28" s="55">
        <v>0</v>
      </c>
    </row>
    <row r="29" spans="1:29" s="34" customFormat="1" ht="12.9" customHeight="1">
      <c r="A29" s="60"/>
      <c r="B29" s="55"/>
      <c r="C29" s="55"/>
      <c r="D29" s="61"/>
      <c r="E29" s="61"/>
      <c r="F29" s="66"/>
      <c r="G29" s="282"/>
      <c r="H29" s="61"/>
      <c r="I29" s="55"/>
      <c r="J29" s="61"/>
      <c r="K29" s="61"/>
      <c r="L29" s="61"/>
      <c r="M29" s="282">
        <v>0</v>
      </c>
      <c r="N29" s="164"/>
      <c r="O29" s="153"/>
      <c r="P29" s="61"/>
      <c r="Q29" s="61"/>
      <c r="R29" s="353"/>
      <c r="S29" s="61"/>
      <c r="T29" s="276">
        <v>0</v>
      </c>
      <c r="U29" s="164"/>
      <c r="V29" s="153"/>
      <c r="W29" s="61"/>
      <c r="X29" s="61"/>
      <c r="Y29" s="353"/>
      <c r="Z29" s="61"/>
      <c r="AA29" s="276">
        <v>0</v>
      </c>
      <c r="AB29" s="164"/>
      <c r="AC29" s="153"/>
    </row>
    <row r="30" spans="1:29" s="34" customFormat="1" ht="12.9" customHeight="1">
      <c r="A30" s="60" t="s">
        <v>355</v>
      </c>
      <c r="B30" s="55">
        <v>0</v>
      </c>
      <c r="C30" s="55">
        <v>0</v>
      </c>
      <c r="D30" s="61">
        <v>0</v>
      </c>
      <c r="E30" s="61">
        <v>0</v>
      </c>
      <c r="F30" s="66">
        <v>0</v>
      </c>
      <c r="G30" s="282">
        <v>0</v>
      </c>
      <c r="H30" s="61">
        <v>0</v>
      </c>
      <c r="I30" s="55">
        <v>0</v>
      </c>
      <c r="J30" s="61">
        <v>0</v>
      </c>
      <c r="K30" s="61">
        <v>0</v>
      </c>
      <c r="L30" s="61">
        <v>0</v>
      </c>
      <c r="M30" s="282">
        <v>0</v>
      </c>
      <c r="N30" s="61">
        <v>0</v>
      </c>
      <c r="O30" s="55">
        <v>0</v>
      </c>
      <c r="P30" s="61">
        <v>8</v>
      </c>
      <c r="Q30" s="61">
        <v>8</v>
      </c>
      <c r="R30" s="363">
        <v>16</v>
      </c>
      <c r="S30" s="61">
        <v>6</v>
      </c>
      <c r="T30" s="287">
        <v>22</v>
      </c>
      <c r="U30" s="61">
        <v>5</v>
      </c>
      <c r="V30" s="55">
        <v>27</v>
      </c>
      <c r="W30" s="61">
        <v>4</v>
      </c>
      <c r="X30" s="61">
        <v>0</v>
      </c>
      <c r="Y30" s="353">
        <v>4</v>
      </c>
      <c r="Z30" s="61">
        <v>3</v>
      </c>
      <c r="AA30" s="287">
        <v>7</v>
      </c>
      <c r="AB30" s="61">
        <v>4</v>
      </c>
      <c r="AC30" s="153">
        <v>11</v>
      </c>
    </row>
    <row r="31" spans="1:29" s="34" customFormat="1" ht="12.9" customHeight="1">
      <c r="A31" s="60"/>
      <c r="B31" s="55"/>
      <c r="C31" s="55"/>
      <c r="D31" s="61"/>
      <c r="E31" s="61"/>
      <c r="F31" s="66"/>
      <c r="G31" s="282"/>
      <c r="H31" s="61"/>
      <c r="I31" s="55"/>
      <c r="J31" s="61"/>
      <c r="K31" s="61"/>
      <c r="L31" s="61"/>
      <c r="M31" s="282">
        <v>0</v>
      </c>
      <c r="N31" s="61"/>
      <c r="O31" s="55"/>
      <c r="P31" s="61"/>
      <c r="Q31" s="61"/>
      <c r="R31" s="353"/>
      <c r="S31" s="61"/>
      <c r="T31" s="276">
        <v>0</v>
      </c>
      <c r="U31" s="61"/>
      <c r="V31" s="55"/>
      <c r="W31" s="61"/>
      <c r="X31" s="61"/>
      <c r="Y31" s="353"/>
      <c r="Z31" s="61"/>
      <c r="AA31" s="276">
        <v>0</v>
      </c>
      <c r="AB31" s="61"/>
      <c r="AC31" s="55"/>
    </row>
    <row r="32" spans="1:29" s="34" customFormat="1" ht="12.9" customHeight="1">
      <c r="A32" s="34" t="s">
        <v>245</v>
      </c>
      <c r="B32" s="153">
        <v>87</v>
      </c>
      <c r="C32" s="153">
        <v>1561</v>
      </c>
      <c r="D32" s="61">
        <v>0</v>
      </c>
      <c r="E32" s="61">
        <v>0</v>
      </c>
      <c r="F32" s="66">
        <v>0</v>
      </c>
      <c r="G32" s="282">
        <v>0</v>
      </c>
      <c r="H32" s="61">
        <v>0</v>
      </c>
      <c r="I32" s="55">
        <v>0</v>
      </c>
      <c r="J32" s="61">
        <v>0</v>
      </c>
      <c r="K32" s="61">
        <v>0</v>
      </c>
      <c r="L32" s="61">
        <v>0</v>
      </c>
      <c r="M32" s="282">
        <v>0</v>
      </c>
      <c r="N32" s="61">
        <v>0</v>
      </c>
      <c r="O32" s="55">
        <v>0</v>
      </c>
      <c r="P32" s="61">
        <v>0</v>
      </c>
      <c r="Q32" s="61">
        <v>0</v>
      </c>
      <c r="R32" s="353">
        <v>0</v>
      </c>
      <c r="S32" s="61">
        <v>0</v>
      </c>
      <c r="T32" s="276">
        <v>0</v>
      </c>
      <c r="U32" s="61">
        <v>0</v>
      </c>
      <c r="V32" s="55">
        <v>0</v>
      </c>
      <c r="W32" s="61">
        <v>0</v>
      </c>
      <c r="X32" s="61">
        <v>0</v>
      </c>
      <c r="Y32" s="353">
        <v>0</v>
      </c>
      <c r="Z32" s="61">
        <v>0</v>
      </c>
      <c r="AA32" s="276">
        <v>0</v>
      </c>
      <c r="AB32" s="61">
        <v>0</v>
      </c>
      <c r="AC32" s="55">
        <v>0</v>
      </c>
    </row>
    <row r="33" spans="1:29" s="34" customFormat="1" ht="12.9" customHeight="1">
      <c r="A33" s="60" t="s">
        <v>241</v>
      </c>
      <c r="B33" s="55">
        <v>0</v>
      </c>
      <c r="C33" s="55">
        <v>0</v>
      </c>
      <c r="D33" s="61">
        <v>0</v>
      </c>
      <c r="E33" s="164">
        <v>951</v>
      </c>
      <c r="F33" s="66">
        <v>0</v>
      </c>
      <c r="G33" s="287">
        <v>951</v>
      </c>
      <c r="H33" s="61">
        <v>0</v>
      </c>
      <c r="I33" s="153">
        <v>951</v>
      </c>
      <c r="J33" s="61">
        <v>0</v>
      </c>
      <c r="K33" s="61">
        <v>0</v>
      </c>
      <c r="L33" s="61">
        <v>0</v>
      </c>
      <c r="M33" s="282">
        <v>0</v>
      </c>
      <c r="N33" s="61">
        <v>0</v>
      </c>
      <c r="O33" s="55">
        <v>0</v>
      </c>
      <c r="P33" s="61">
        <v>0</v>
      </c>
      <c r="Q33" s="61">
        <v>0</v>
      </c>
      <c r="R33" s="353">
        <v>0</v>
      </c>
      <c r="S33" s="61">
        <v>0</v>
      </c>
      <c r="T33" s="276">
        <v>0</v>
      </c>
      <c r="U33" s="61">
        <v>0</v>
      </c>
      <c r="V33" s="55">
        <v>0</v>
      </c>
      <c r="W33" s="61">
        <v>0</v>
      </c>
      <c r="X33" s="61">
        <v>0</v>
      </c>
      <c r="Y33" s="353">
        <v>0</v>
      </c>
      <c r="Z33" s="61">
        <v>0</v>
      </c>
      <c r="AA33" s="276">
        <v>0</v>
      </c>
      <c r="AB33" s="61">
        <v>0</v>
      </c>
      <c r="AC33" s="55">
        <v>0</v>
      </c>
    </row>
    <row r="34" spans="1:29" s="34" customFormat="1" ht="12" customHeight="1">
      <c r="A34" s="79" t="s">
        <v>244</v>
      </c>
      <c r="B34" s="55">
        <v>0</v>
      </c>
      <c r="C34" s="55">
        <v>0</v>
      </c>
      <c r="D34" s="61">
        <v>0</v>
      </c>
      <c r="E34" s="61">
        <v>0</v>
      </c>
      <c r="F34" s="66">
        <v>0</v>
      </c>
      <c r="G34" s="282">
        <v>0</v>
      </c>
      <c r="H34" s="66">
        <v>150.92000000000002</v>
      </c>
      <c r="I34" s="153">
        <v>150.92000000000002</v>
      </c>
      <c r="J34" s="61">
        <v>0</v>
      </c>
      <c r="K34" s="61">
        <v>0</v>
      </c>
      <c r="L34" s="164">
        <v>282</v>
      </c>
      <c r="M34" s="287">
        <v>282</v>
      </c>
      <c r="N34" s="61">
        <v>25</v>
      </c>
      <c r="O34" s="55">
        <v>307</v>
      </c>
      <c r="P34" s="61">
        <v>0</v>
      </c>
      <c r="Q34" s="61">
        <v>0</v>
      </c>
      <c r="R34" s="353">
        <v>0</v>
      </c>
      <c r="S34" s="61">
        <v>0</v>
      </c>
      <c r="T34" s="276">
        <v>0</v>
      </c>
      <c r="U34" s="61">
        <v>0</v>
      </c>
      <c r="V34" s="55"/>
      <c r="W34" s="61">
        <v>0</v>
      </c>
      <c r="X34" s="61">
        <v>0</v>
      </c>
      <c r="Y34" s="353">
        <v>0</v>
      </c>
      <c r="Z34" s="61">
        <v>0</v>
      </c>
      <c r="AA34" s="276">
        <v>0</v>
      </c>
      <c r="AB34" s="61">
        <v>0</v>
      </c>
      <c r="AC34" s="55"/>
    </row>
    <row r="35" spans="1:29" s="34" customFormat="1" ht="12" customHeight="1">
      <c r="A35" s="79" t="s">
        <v>270</v>
      </c>
      <c r="B35" s="55">
        <v>0</v>
      </c>
      <c r="C35" s="55">
        <v>0</v>
      </c>
      <c r="D35" s="61">
        <v>0</v>
      </c>
      <c r="E35" s="61">
        <v>0</v>
      </c>
      <c r="F35" s="61">
        <v>0</v>
      </c>
      <c r="G35" s="276">
        <v>0</v>
      </c>
      <c r="H35" s="61">
        <v>0</v>
      </c>
      <c r="I35" s="55">
        <v>0</v>
      </c>
      <c r="J35" s="61">
        <v>0</v>
      </c>
      <c r="K35" s="61">
        <v>0</v>
      </c>
      <c r="L35" s="164">
        <v>-14</v>
      </c>
      <c r="M35" s="287">
        <v>-14</v>
      </c>
      <c r="N35" s="61">
        <v>0</v>
      </c>
      <c r="O35" s="153">
        <v>-14</v>
      </c>
      <c r="P35" s="61">
        <v>0</v>
      </c>
      <c r="Q35" s="61">
        <v>0</v>
      </c>
      <c r="R35" s="353">
        <v>0</v>
      </c>
      <c r="S35" s="61">
        <v>0</v>
      </c>
      <c r="T35" s="276">
        <v>0</v>
      </c>
      <c r="U35" s="61">
        <v>0</v>
      </c>
      <c r="V35" s="153"/>
      <c r="W35" s="61">
        <v>0</v>
      </c>
      <c r="X35" s="61">
        <v>0</v>
      </c>
      <c r="Y35" s="353">
        <v>0</v>
      </c>
      <c r="Z35" s="61">
        <v>0</v>
      </c>
      <c r="AA35" s="276">
        <v>0</v>
      </c>
      <c r="AB35" s="61">
        <v>0</v>
      </c>
      <c r="AC35" s="153"/>
    </row>
    <row r="36" spans="1:29" s="34" customFormat="1" ht="12.9" customHeight="1">
      <c r="A36" s="60" t="s">
        <v>235</v>
      </c>
      <c r="B36" s="55">
        <v>0</v>
      </c>
      <c r="C36" s="55">
        <v>0</v>
      </c>
      <c r="D36" s="61">
        <v>0</v>
      </c>
      <c r="E36" s="164">
        <v>1166</v>
      </c>
      <c r="F36" s="66">
        <v>0</v>
      </c>
      <c r="G36" s="292">
        <v>1166</v>
      </c>
      <c r="H36" s="66">
        <v>0</v>
      </c>
      <c r="I36" s="153">
        <v>1166</v>
      </c>
      <c r="J36" s="61">
        <v>0</v>
      </c>
      <c r="K36" s="61">
        <v>0</v>
      </c>
      <c r="L36" s="61">
        <v>0</v>
      </c>
      <c r="M36" s="282"/>
      <c r="N36" s="61">
        <v>0</v>
      </c>
      <c r="O36" s="55">
        <v>0</v>
      </c>
      <c r="P36" s="61">
        <v>0</v>
      </c>
      <c r="Q36" s="61">
        <v>0</v>
      </c>
      <c r="R36" s="353">
        <v>0</v>
      </c>
      <c r="S36" s="61">
        <v>0</v>
      </c>
      <c r="T36" s="276">
        <v>0</v>
      </c>
      <c r="U36" s="61">
        <v>0</v>
      </c>
      <c r="V36" s="55">
        <v>0</v>
      </c>
      <c r="W36" s="61">
        <v>0</v>
      </c>
      <c r="X36" s="61">
        <v>0</v>
      </c>
      <c r="Y36" s="353">
        <v>0</v>
      </c>
      <c r="Z36" s="61">
        <v>0</v>
      </c>
      <c r="AA36" s="276">
        <v>0</v>
      </c>
      <c r="AB36" s="61">
        <v>0</v>
      </c>
      <c r="AC36" s="55">
        <v>0</v>
      </c>
    </row>
    <row r="37" spans="1:29" s="34" customFormat="1" ht="29.25" customHeight="1">
      <c r="A37" s="198" t="s">
        <v>280</v>
      </c>
      <c r="B37" s="219">
        <v>1295.56</v>
      </c>
      <c r="C37" s="219">
        <v>961.09</v>
      </c>
      <c r="D37" s="165">
        <v>285.64</v>
      </c>
      <c r="E37" s="165">
        <v>217.15000000000009</v>
      </c>
      <c r="F37" s="165">
        <v>207.26</v>
      </c>
      <c r="G37" s="155">
        <v>710.05000000000007</v>
      </c>
      <c r="H37" s="165">
        <v>203.36000000000007</v>
      </c>
      <c r="I37" s="219">
        <v>913.41000000000008</v>
      </c>
      <c r="J37" s="165">
        <v>325</v>
      </c>
      <c r="K37" s="165">
        <v>252</v>
      </c>
      <c r="L37" s="165">
        <v>290.14999999999998</v>
      </c>
      <c r="M37" s="155">
        <v>867.15</v>
      </c>
      <c r="N37" s="165">
        <v>277.07</v>
      </c>
      <c r="O37" s="219">
        <v>1144.22</v>
      </c>
      <c r="P37" s="165">
        <v>299</v>
      </c>
      <c r="Q37" s="165">
        <v>304</v>
      </c>
      <c r="R37" s="368">
        <v>603</v>
      </c>
      <c r="S37" s="165">
        <v>295.16000000000003</v>
      </c>
      <c r="T37" s="155">
        <v>898.16000000000008</v>
      </c>
      <c r="U37" s="165">
        <v>255.92000000000002</v>
      </c>
      <c r="V37" s="219">
        <v>1154.0800000000002</v>
      </c>
      <c r="W37" s="165">
        <v>322.23</v>
      </c>
      <c r="X37" s="165">
        <v>310</v>
      </c>
      <c r="Y37" s="368">
        <v>632.23</v>
      </c>
      <c r="Z37" s="165">
        <v>313.93</v>
      </c>
      <c r="AA37" s="155">
        <v>946.16000000000008</v>
      </c>
      <c r="AB37" s="165">
        <v>249.84</v>
      </c>
      <c r="AC37" s="219">
        <v>1196</v>
      </c>
    </row>
    <row r="38" spans="1:29" s="34" customFormat="1" ht="13.5" customHeight="1">
      <c r="A38" s="62" t="s">
        <v>7</v>
      </c>
      <c r="B38" s="236"/>
      <c r="C38" s="236"/>
      <c r="D38" s="63">
        <v>-0.77952391243940844</v>
      </c>
      <c r="E38" s="63">
        <v>-0.23977734210894797</v>
      </c>
      <c r="F38" s="63">
        <v>-4.5544554455446029E-2</v>
      </c>
      <c r="G38" s="277"/>
      <c r="H38" s="63">
        <v>-1.8816944900125088E-2</v>
      </c>
      <c r="I38" s="23"/>
      <c r="J38" s="63">
        <v>0.5981510621557824</v>
      </c>
      <c r="K38" s="63">
        <v>-0.22461538461538466</v>
      </c>
      <c r="L38" s="63">
        <v>0.1513888888888888</v>
      </c>
      <c r="M38" s="277"/>
      <c r="N38" s="63">
        <v>-4.5080130966741239E-2</v>
      </c>
      <c r="O38" s="23"/>
      <c r="P38" s="63">
        <v>7.9149673367741036E-2</v>
      </c>
      <c r="Q38" s="63">
        <v>1.6722408026755842E-2</v>
      </c>
      <c r="R38" s="354">
        <v>0.98355263157894735</v>
      </c>
      <c r="S38" s="63">
        <v>-2.9078947368420982E-2</v>
      </c>
      <c r="T38" s="277"/>
      <c r="U38" s="63">
        <v>-0.13294484347472557</v>
      </c>
      <c r="V38" s="23"/>
      <c r="W38" s="63">
        <v>0.25910440762738363</v>
      </c>
      <c r="X38" s="63">
        <v>-3.7954256276572673E-2</v>
      </c>
      <c r="Y38" s="354"/>
      <c r="Z38" s="63">
        <v>1.2677419354838682E-2</v>
      </c>
      <c r="AA38" s="277"/>
      <c r="AB38" s="63">
        <v>-0.20415379224667918</v>
      </c>
      <c r="AC38" s="23"/>
    </row>
    <row r="39" spans="1:29" s="34" customFormat="1" ht="13.5" customHeight="1">
      <c r="A39" s="62" t="s">
        <v>8</v>
      </c>
      <c r="B39" s="231"/>
      <c r="C39" s="23">
        <v>-0.25816635277408995</v>
      </c>
      <c r="D39" s="64"/>
      <c r="E39" s="64"/>
      <c r="F39" s="64"/>
      <c r="G39" s="278"/>
      <c r="H39" s="64"/>
      <c r="I39" s="23">
        <v>-4.9610338261765197E-2</v>
      </c>
      <c r="J39" s="64">
        <v>0.13779582691499792</v>
      </c>
      <c r="K39" s="64">
        <v>0.16048814183743909</v>
      </c>
      <c r="L39" s="64">
        <v>0.39993245199266614</v>
      </c>
      <c r="M39" s="278">
        <v>0.22125202450531645</v>
      </c>
      <c r="N39" s="64">
        <v>0.36499999999999999</v>
      </c>
      <c r="O39" s="23">
        <v>0.25269046758848712</v>
      </c>
      <c r="P39" s="64">
        <v>-7.999999999999996E-2</v>
      </c>
      <c r="Q39" s="64">
        <v>0.20634920634920628</v>
      </c>
      <c r="R39" s="344">
        <v>1.0782353954850943</v>
      </c>
      <c r="S39" s="64">
        <v>1.7266930897811728E-2</v>
      </c>
      <c r="T39" s="278">
        <v>3.5760825693363474E-2</v>
      </c>
      <c r="U39" s="64">
        <v>-7.6334500306781572E-2</v>
      </c>
      <c r="V39" s="23">
        <v>8.6172239604274115E-3</v>
      </c>
      <c r="W39" s="64">
        <v>7.6999999999999999E-2</v>
      </c>
      <c r="X39" s="64">
        <v>1.9736842105263053E-2</v>
      </c>
      <c r="Y39" s="344">
        <v>4.8474295190713113E-2</v>
      </c>
      <c r="Z39" s="64">
        <v>6.3592627727334206E-2</v>
      </c>
      <c r="AA39" s="278">
        <v>5.3442593747216494E-2</v>
      </c>
      <c r="AB39" s="64">
        <v>-2.3757424195060994E-2</v>
      </c>
      <c r="AC39" s="23">
        <v>3.6323305143490803E-2</v>
      </c>
    </row>
    <row r="40" spans="1:29" s="3" customFormat="1" ht="3" customHeight="1">
      <c r="A40" s="42"/>
      <c r="B40" s="226"/>
      <c r="C40" s="226"/>
      <c r="D40" s="226"/>
      <c r="E40" s="226"/>
      <c r="F40" s="226"/>
      <c r="G40" s="226"/>
      <c r="H40" s="226"/>
      <c r="I40" s="226"/>
      <c r="J40" s="226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6"/>
      <c r="X40" s="226"/>
      <c r="Y40" s="226"/>
      <c r="Z40" s="226"/>
      <c r="AA40" s="226"/>
      <c r="AB40" s="226"/>
      <c r="AC40" s="226"/>
    </row>
    <row r="42" spans="1:29">
      <c r="M42" s="274"/>
    </row>
    <row r="43" spans="1:29">
      <c r="M43" s="274"/>
    </row>
  </sheetData>
  <pageMargins left="0.19685039370078741" right="0.19685039370078741" top="0.19685039370078741" bottom="0.11811023622047245" header="0.11811023622047245" footer="3.937007874015748E-2"/>
  <pageSetup paperSize="9" scale="68" orientation="landscape" r:id="rId1"/>
  <headerFooter>
    <oddHeader>&amp;CBezeq - The Israel Telecommunication Corp. Ltd.</oddHeader>
    <oddFooter>&amp;R&amp;P of &amp;N
Group financial metrics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4:BE362"/>
  <sheetViews>
    <sheetView showGridLines="0" tabSelected="1" topLeftCell="A4" zoomScale="110" zoomScaleNormal="110" workbookViewId="0">
      <pane xSplit="2" ySplit="3" topLeftCell="AB46" activePane="bottomRight" state="frozen"/>
      <selection activeCell="G14" sqref="G14"/>
      <selection pane="topRight" activeCell="G14" sqref="G14"/>
      <selection pane="bottomLeft" activeCell="G14" sqref="G14"/>
      <selection pane="bottomRight" activeCell="G14" sqref="G14"/>
    </sheetView>
  </sheetViews>
  <sheetFormatPr defaultColWidth="8.6640625" defaultRowHeight="13.2"/>
  <cols>
    <col min="1" max="1" width="47" customWidth="1"/>
    <col min="2" max="27" width="0" hidden="1" customWidth="1"/>
    <col min="28" max="28" width="9.33203125" bestFit="1" customWidth="1"/>
    <col min="29" max="32" width="8.6640625" hidden="1" customWidth="1"/>
    <col min="33" max="33" width="8.88671875" bestFit="1" customWidth="1"/>
    <col min="34" max="37" width="0" hidden="1" customWidth="1"/>
    <col min="38" max="38" width="8.88671875" bestFit="1" customWidth="1"/>
    <col min="45" max="45" width="10.44140625" customWidth="1"/>
  </cols>
  <sheetData>
    <row r="4" spans="1:57">
      <c r="A4" s="91"/>
      <c r="B4" s="91"/>
      <c r="C4" s="91"/>
      <c r="D4" s="91"/>
      <c r="E4" s="91"/>
      <c r="F4" s="91"/>
      <c r="G4" s="91"/>
      <c r="H4" s="91"/>
      <c r="I4" s="91"/>
      <c r="AD4" s="200"/>
      <c r="BD4">
        <v>2018</v>
      </c>
      <c r="BE4">
        <v>2018</v>
      </c>
    </row>
    <row r="5" spans="1:57">
      <c r="A5" s="91"/>
      <c r="B5" s="45" t="s">
        <v>2</v>
      </c>
      <c r="C5" s="45" t="s">
        <v>5</v>
      </c>
      <c r="D5" s="45" t="s">
        <v>66</v>
      </c>
      <c r="E5" s="45" t="s">
        <v>0</v>
      </c>
      <c r="F5" s="45" t="s">
        <v>1</v>
      </c>
      <c r="G5" s="45" t="s">
        <v>2</v>
      </c>
      <c r="H5" s="45" t="s">
        <v>5</v>
      </c>
      <c r="I5" s="45" t="s">
        <v>66</v>
      </c>
      <c r="J5" s="45" t="s">
        <v>0</v>
      </c>
      <c r="K5" s="45" t="s">
        <v>1</v>
      </c>
      <c r="L5" s="45" t="s">
        <v>2</v>
      </c>
      <c r="M5" s="45" t="s">
        <v>5</v>
      </c>
      <c r="N5" s="45" t="s">
        <v>66</v>
      </c>
      <c r="O5" s="45" t="s">
        <v>0</v>
      </c>
      <c r="P5" s="45" t="s">
        <v>1</v>
      </c>
      <c r="Q5" s="45" t="s">
        <v>2</v>
      </c>
      <c r="R5" s="45" t="s">
        <v>5</v>
      </c>
      <c r="S5" s="45" t="s">
        <v>66</v>
      </c>
      <c r="T5" s="45" t="s">
        <v>0</v>
      </c>
      <c r="U5" s="45" t="s">
        <v>1</v>
      </c>
      <c r="V5" s="45" t="s">
        <v>2</v>
      </c>
      <c r="W5" s="45" t="s">
        <v>5</v>
      </c>
      <c r="X5" s="45" t="s">
        <v>66</v>
      </c>
      <c r="Y5" s="45" t="s">
        <v>0</v>
      </c>
      <c r="Z5" s="45" t="s">
        <v>1</v>
      </c>
      <c r="AA5" s="45" t="s">
        <v>2</v>
      </c>
      <c r="AB5" s="45" t="s">
        <v>5</v>
      </c>
      <c r="AC5" s="45" t="s">
        <v>66</v>
      </c>
      <c r="AD5" s="45" t="s">
        <v>0</v>
      </c>
      <c r="AE5" s="45" t="s">
        <v>1</v>
      </c>
      <c r="AF5" s="45" t="s">
        <v>2</v>
      </c>
      <c r="AG5" s="45" t="s">
        <v>5</v>
      </c>
      <c r="AH5" s="45" t="s">
        <v>66</v>
      </c>
      <c r="AI5" s="45" t="s">
        <v>0</v>
      </c>
      <c r="AJ5" s="45" t="s">
        <v>1</v>
      </c>
      <c r="AK5" s="45" t="s">
        <v>2</v>
      </c>
      <c r="AL5" s="45" t="s">
        <v>5</v>
      </c>
      <c r="AM5" s="45" t="s">
        <v>66</v>
      </c>
      <c r="AN5" s="45" t="s">
        <v>0</v>
      </c>
      <c r="AO5" s="45" t="s">
        <v>1</v>
      </c>
      <c r="AP5" s="45" t="s">
        <v>2</v>
      </c>
      <c r="AQ5" s="45" t="s">
        <v>5</v>
      </c>
      <c r="AR5" s="45" t="s">
        <v>66</v>
      </c>
      <c r="AS5" s="45" t="s">
        <v>0</v>
      </c>
      <c r="AT5" s="45" t="s">
        <v>1</v>
      </c>
      <c r="AU5" s="45" t="s">
        <v>2</v>
      </c>
      <c r="AV5" s="45" t="s">
        <v>5</v>
      </c>
    </row>
    <row r="6" spans="1:57">
      <c r="A6" s="50" t="s">
        <v>134</v>
      </c>
      <c r="B6" s="45">
        <v>2013</v>
      </c>
      <c r="C6" s="45">
        <v>2013</v>
      </c>
      <c r="D6" s="45">
        <v>2014</v>
      </c>
      <c r="E6" s="45">
        <v>2014</v>
      </c>
      <c r="F6" s="45">
        <v>2014</v>
      </c>
      <c r="G6" s="45">
        <v>2014</v>
      </c>
      <c r="H6" s="45">
        <v>2014</v>
      </c>
      <c r="I6" s="45">
        <v>2015</v>
      </c>
      <c r="J6" s="45">
        <v>2015</v>
      </c>
      <c r="K6" s="45">
        <v>2015</v>
      </c>
      <c r="L6" s="45">
        <v>2015</v>
      </c>
      <c r="M6" s="45">
        <v>2015</v>
      </c>
      <c r="N6" s="45">
        <v>2016</v>
      </c>
      <c r="O6" s="45">
        <v>2016</v>
      </c>
      <c r="P6" s="45">
        <v>2016</v>
      </c>
      <c r="Q6" s="45">
        <v>2016</v>
      </c>
      <c r="R6" s="45">
        <v>2016</v>
      </c>
      <c r="S6" s="45">
        <v>2017</v>
      </c>
      <c r="T6" s="45">
        <v>2017</v>
      </c>
      <c r="U6" s="45">
        <v>2017</v>
      </c>
      <c r="V6" s="45">
        <v>2017</v>
      </c>
      <c r="W6" s="45">
        <v>2017</v>
      </c>
      <c r="X6" s="45">
        <v>2018</v>
      </c>
      <c r="Y6" s="45">
        <v>2018</v>
      </c>
      <c r="Z6" s="45">
        <v>2018</v>
      </c>
      <c r="AA6" s="45">
        <v>2018</v>
      </c>
      <c r="AB6" s="45">
        <v>2018</v>
      </c>
      <c r="AC6" s="45">
        <v>2019</v>
      </c>
      <c r="AD6" s="45">
        <v>2019</v>
      </c>
      <c r="AE6" s="45">
        <v>2019</v>
      </c>
      <c r="AF6" s="45">
        <v>2019</v>
      </c>
      <c r="AG6" s="45">
        <v>2019</v>
      </c>
      <c r="AH6" s="45">
        <v>2020</v>
      </c>
      <c r="AI6" s="45">
        <v>2020</v>
      </c>
      <c r="AJ6" s="45">
        <v>2020</v>
      </c>
      <c r="AK6" s="45">
        <v>2020</v>
      </c>
      <c r="AL6" s="45">
        <v>2020</v>
      </c>
      <c r="AM6" s="45">
        <v>2021</v>
      </c>
      <c r="AN6" s="45">
        <v>2021</v>
      </c>
      <c r="AO6" s="45">
        <v>2021</v>
      </c>
      <c r="AP6" s="45">
        <v>2021</v>
      </c>
      <c r="AQ6" s="45">
        <v>2021</v>
      </c>
      <c r="AR6" s="45">
        <v>2022</v>
      </c>
      <c r="AS6" s="45">
        <v>2022</v>
      </c>
      <c r="AT6" s="45">
        <v>2022</v>
      </c>
      <c r="AU6" s="45">
        <v>2022</v>
      </c>
      <c r="AV6" s="45">
        <v>2022</v>
      </c>
    </row>
    <row r="7" spans="1:57" ht="6" customHeight="1">
      <c r="A7" s="42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</row>
    <row r="8" spans="1:57" ht="21">
      <c r="A8" s="33" t="s">
        <v>135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</row>
    <row r="9" spans="1:57">
      <c r="A9" s="53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</row>
    <row r="10" spans="1:57">
      <c r="A10" s="295" t="s">
        <v>136</v>
      </c>
      <c r="B10" s="283"/>
      <c r="C10" s="283"/>
      <c r="D10" s="283"/>
      <c r="E10" s="283"/>
      <c r="F10" s="283"/>
      <c r="G10" s="283"/>
      <c r="H10" s="283"/>
      <c r="I10" s="283"/>
      <c r="J10" s="283"/>
      <c r="K10" s="283"/>
      <c r="L10" s="283"/>
      <c r="M10" s="283"/>
      <c r="N10" s="283"/>
      <c r="O10" s="283"/>
      <c r="P10" s="283"/>
      <c r="Q10" s="283"/>
      <c r="R10" s="283"/>
      <c r="S10" s="283"/>
      <c r="T10" s="283"/>
      <c r="U10" s="283"/>
      <c r="V10" s="283"/>
      <c r="W10" s="283"/>
      <c r="X10" s="283"/>
      <c r="Y10" s="283"/>
      <c r="Z10" s="283"/>
      <c r="AA10" s="283"/>
      <c r="AB10" s="283"/>
      <c r="AC10" s="283"/>
      <c r="AD10" s="283"/>
      <c r="AE10" s="283"/>
      <c r="AF10" s="283"/>
      <c r="AG10" s="283"/>
      <c r="AH10" s="283"/>
      <c r="AI10" s="283"/>
      <c r="AJ10" s="283"/>
      <c r="AK10" s="283"/>
      <c r="AL10" s="283"/>
      <c r="AM10" s="283"/>
      <c r="AN10" s="283"/>
      <c r="AO10" s="283"/>
      <c r="AP10" s="283"/>
      <c r="AQ10" s="283"/>
      <c r="AR10" s="283"/>
      <c r="AS10" s="283"/>
      <c r="AT10" s="283"/>
      <c r="AU10" s="283"/>
      <c r="AV10" s="283"/>
    </row>
    <row r="11" spans="1:57">
      <c r="C11" s="35"/>
      <c r="H11" s="35"/>
      <c r="M11" s="35"/>
      <c r="N11" s="32"/>
      <c r="R11" s="35"/>
      <c r="S11" s="32"/>
      <c r="T11" s="32"/>
      <c r="U11" s="32"/>
      <c r="W11" s="35"/>
      <c r="X11" s="32"/>
      <c r="Y11" s="32"/>
      <c r="Z11" s="32"/>
      <c r="AB11" s="35"/>
      <c r="AC11" s="32"/>
      <c r="AD11" s="32"/>
      <c r="AE11" s="32"/>
      <c r="AG11" s="35"/>
      <c r="AH11" s="32"/>
      <c r="AI11" s="32"/>
      <c r="AJ11" s="32"/>
      <c r="AL11" s="35"/>
      <c r="AM11" s="32"/>
      <c r="AN11" s="32"/>
      <c r="AO11" s="32"/>
      <c r="AQ11" s="35"/>
      <c r="AR11" s="32"/>
      <c r="AS11" s="32"/>
      <c r="AT11" s="32"/>
      <c r="AV11" s="35"/>
    </row>
    <row r="12" spans="1:57" ht="13.2" customHeight="1">
      <c r="A12" s="156" t="s">
        <v>285</v>
      </c>
      <c r="B12" s="133" t="s">
        <v>112</v>
      </c>
      <c r="C12" s="135" t="s">
        <v>112</v>
      </c>
      <c r="D12" s="133" t="s">
        <v>112</v>
      </c>
      <c r="E12" s="133" t="s">
        <v>112</v>
      </c>
      <c r="F12" s="133" t="s">
        <v>112</v>
      </c>
      <c r="G12" s="133" t="s">
        <v>112</v>
      </c>
      <c r="H12" s="55" t="s">
        <v>112</v>
      </c>
      <c r="I12" s="133">
        <v>-12</v>
      </c>
      <c r="J12" s="133" t="s">
        <v>112</v>
      </c>
      <c r="K12" s="133" t="s">
        <v>112</v>
      </c>
      <c r="L12" s="133" t="s">
        <v>112</v>
      </c>
      <c r="M12" s="157">
        <v>-12</v>
      </c>
      <c r="N12" s="163" t="s">
        <v>112</v>
      </c>
      <c r="O12" s="163" t="s">
        <v>112</v>
      </c>
      <c r="P12" s="163" t="s">
        <v>112</v>
      </c>
      <c r="Q12" s="133" t="s">
        <v>112</v>
      </c>
      <c r="R12" s="55" t="s">
        <v>112</v>
      </c>
      <c r="S12" s="163" t="s">
        <v>112</v>
      </c>
      <c r="T12" s="163" t="s">
        <v>112</v>
      </c>
      <c r="U12" s="163" t="s">
        <v>112</v>
      </c>
      <c r="V12" s="133" t="s">
        <v>112</v>
      </c>
      <c r="W12" s="55">
        <v>0</v>
      </c>
      <c r="X12" s="66">
        <v>0</v>
      </c>
      <c r="Y12" s="66">
        <v>0</v>
      </c>
      <c r="Z12" s="66">
        <v>0</v>
      </c>
      <c r="AA12" s="66">
        <v>0</v>
      </c>
      <c r="AB12" s="55">
        <v>0</v>
      </c>
      <c r="AC12" s="66">
        <v>0</v>
      </c>
      <c r="AD12" s="66">
        <v>0</v>
      </c>
      <c r="AE12" s="66">
        <v>0</v>
      </c>
      <c r="AF12" s="66">
        <v>0</v>
      </c>
      <c r="AG12" s="55">
        <v>0</v>
      </c>
      <c r="AH12" s="66">
        <v>0</v>
      </c>
      <c r="AI12" s="66">
        <v>0</v>
      </c>
      <c r="AJ12" s="66">
        <v>0</v>
      </c>
      <c r="AK12" s="66">
        <v>0</v>
      </c>
      <c r="AL12" s="55">
        <v>0</v>
      </c>
      <c r="AM12" s="66">
        <v>0</v>
      </c>
      <c r="AN12" s="66">
        <v>0</v>
      </c>
      <c r="AO12" s="66">
        <v>0</v>
      </c>
      <c r="AP12" s="66">
        <v>0</v>
      </c>
      <c r="AQ12" s="55">
        <v>0</v>
      </c>
      <c r="AR12" s="66">
        <v>0</v>
      </c>
      <c r="AS12" s="66">
        <v>0</v>
      </c>
      <c r="AT12" s="66">
        <v>0</v>
      </c>
      <c r="AU12" s="66">
        <v>0</v>
      </c>
      <c r="AV12" s="55">
        <v>0</v>
      </c>
    </row>
    <row r="13" spans="1:57" ht="13.2" customHeight="1">
      <c r="C13" s="135"/>
      <c r="H13" s="35"/>
      <c r="M13" s="35"/>
      <c r="N13" s="32"/>
      <c r="O13" s="32"/>
      <c r="P13" s="32"/>
      <c r="R13" s="35"/>
      <c r="S13" s="32"/>
      <c r="T13" s="32"/>
      <c r="U13" s="32"/>
      <c r="W13" s="55"/>
      <c r="X13" s="66"/>
      <c r="Y13" s="66"/>
      <c r="Z13" s="66"/>
      <c r="AB13" s="35"/>
      <c r="AC13" s="66"/>
      <c r="AD13" s="66"/>
      <c r="AE13" s="66"/>
      <c r="AF13" s="66"/>
      <c r="AG13" s="35"/>
      <c r="AH13" s="66"/>
      <c r="AI13" s="66"/>
      <c r="AJ13" s="66"/>
      <c r="AK13" s="66"/>
      <c r="AL13" s="35"/>
      <c r="AM13" s="66"/>
      <c r="AN13" s="66"/>
      <c r="AO13" s="66"/>
      <c r="AP13" s="66"/>
      <c r="AQ13" s="35"/>
      <c r="AR13" s="66"/>
      <c r="AS13" s="66"/>
      <c r="AT13" s="66"/>
      <c r="AU13" s="66"/>
      <c r="AV13" s="35"/>
    </row>
    <row r="14" spans="1:57" ht="13.2" customHeight="1">
      <c r="A14" s="2" t="s">
        <v>137</v>
      </c>
      <c r="B14" s="133" t="s">
        <v>112</v>
      </c>
      <c r="C14" s="135" t="s">
        <v>112</v>
      </c>
      <c r="D14" s="133" t="s">
        <v>112</v>
      </c>
      <c r="E14" s="134">
        <v>-582</v>
      </c>
      <c r="F14" s="133" t="s">
        <v>112</v>
      </c>
      <c r="G14" s="133" t="s">
        <v>112</v>
      </c>
      <c r="H14" s="157">
        <v>-582</v>
      </c>
      <c r="I14" s="133" t="s">
        <v>112</v>
      </c>
      <c r="J14" s="133" t="s">
        <v>112</v>
      </c>
      <c r="K14" s="133" t="s">
        <v>112</v>
      </c>
      <c r="L14" s="133" t="s">
        <v>112</v>
      </c>
      <c r="M14" s="55" t="s">
        <v>112</v>
      </c>
      <c r="N14" s="163" t="s">
        <v>112</v>
      </c>
      <c r="O14" s="163" t="s">
        <v>112</v>
      </c>
      <c r="P14" s="163" t="s">
        <v>112</v>
      </c>
      <c r="Q14" s="133" t="s">
        <v>112</v>
      </c>
      <c r="R14" s="55" t="s">
        <v>112</v>
      </c>
      <c r="S14" s="163" t="s">
        <v>112</v>
      </c>
      <c r="T14" s="163" t="s">
        <v>112</v>
      </c>
      <c r="U14" s="163" t="s">
        <v>112</v>
      </c>
      <c r="V14" s="133" t="s">
        <v>112</v>
      </c>
      <c r="W14" s="55">
        <v>0</v>
      </c>
      <c r="X14" s="66">
        <v>0</v>
      </c>
      <c r="Y14" s="66">
        <v>0</v>
      </c>
      <c r="Z14" s="66">
        <v>0</v>
      </c>
      <c r="AA14" s="66">
        <v>0</v>
      </c>
      <c r="AB14" s="55">
        <v>0</v>
      </c>
      <c r="AC14" s="66">
        <v>0</v>
      </c>
      <c r="AD14" s="66">
        <v>0</v>
      </c>
      <c r="AE14" s="66">
        <v>0</v>
      </c>
      <c r="AF14" s="66">
        <v>0</v>
      </c>
      <c r="AG14" s="55">
        <v>0</v>
      </c>
      <c r="AH14" s="66">
        <v>0</v>
      </c>
      <c r="AI14" s="66">
        <v>0</v>
      </c>
      <c r="AJ14" s="66">
        <v>0</v>
      </c>
      <c r="AK14" s="66">
        <v>0</v>
      </c>
      <c r="AL14" s="55">
        <v>0</v>
      </c>
      <c r="AM14" s="66">
        <v>0</v>
      </c>
      <c r="AN14" s="66">
        <v>0</v>
      </c>
      <c r="AO14" s="66">
        <v>0</v>
      </c>
      <c r="AP14" s="66">
        <v>0</v>
      </c>
      <c r="AQ14" s="55">
        <v>0</v>
      </c>
      <c r="AR14" s="66">
        <v>0</v>
      </c>
      <c r="AS14" s="66">
        <v>0</v>
      </c>
      <c r="AT14" s="66">
        <v>0</v>
      </c>
      <c r="AU14" s="66">
        <v>0</v>
      </c>
      <c r="AV14" s="55">
        <v>0</v>
      </c>
    </row>
    <row r="15" spans="1:57" ht="13.2" customHeight="1">
      <c r="A15" s="62"/>
      <c r="B15" s="134"/>
      <c r="C15" s="157"/>
      <c r="D15" s="134"/>
      <c r="E15" s="134"/>
      <c r="F15" s="134"/>
      <c r="G15" s="134"/>
      <c r="H15" s="35"/>
      <c r="I15" s="133"/>
      <c r="J15" s="133"/>
      <c r="K15" s="133"/>
      <c r="L15" s="134"/>
      <c r="M15" s="35"/>
      <c r="N15" s="163"/>
      <c r="O15" s="163"/>
      <c r="P15" s="163"/>
      <c r="Q15" s="134"/>
      <c r="R15" s="35"/>
      <c r="S15" s="163"/>
      <c r="T15" s="163"/>
      <c r="U15" s="163"/>
      <c r="V15" s="134"/>
      <c r="W15" s="55"/>
      <c r="X15" s="66"/>
      <c r="Y15" s="66"/>
      <c r="Z15" s="66"/>
      <c r="AA15" s="134"/>
      <c r="AB15" s="35"/>
      <c r="AC15" s="66"/>
      <c r="AD15" s="66"/>
      <c r="AE15" s="66"/>
      <c r="AF15" s="66"/>
      <c r="AG15" s="35"/>
      <c r="AH15" s="66"/>
      <c r="AI15" s="66"/>
      <c r="AJ15" s="66"/>
      <c r="AK15" s="66"/>
      <c r="AL15" s="35"/>
      <c r="AM15" s="66"/>
      <c r="AN15" s="66"/>
      <c r="AO15" s="66"/>
      <c r="AP15" s="66"/>
      <c r="AQ15" s="35"/>
      <c r="AR15" s="66"/>
      <c r="AS15" s="66"/>
      <c r="AT15" s="66"/>
      <c r="AU15" s="66"/>
      <c r="AV15" s="35"/>
    </row>
    <row r="16" spans="1:57" ht="13.2" customHeight="1">
      <c r="A16" s="2" t="s">
        <v>198</v>
      </c>
      <c r="B16" s="134"/>
      <c r="C16" s="135" t="s">
        <v>112</v>
      </c>
      <c r="D16" s="134"/>
      <c r="E16" s="134"/>
      <c r="F16" s="134"/>
      <c r="G16" s="134"/>
      <c r="H16" s="135" t="s">
        <v>112</v>
      </c>
      <c r="I16" s="133"/>
      <c r="J16" s="133"/>
      <c r="K16" s="133"/>
      <c r="L16" s="134"/>
      <c r="M16" s="135" t="s">
        <v>112</v>
      </c>
      <c r="N16" s="163" t="s">
        <v>112</v>
      </c>
      <c r="O16" s="163" t="s">
        <v>112</v>
      </c>
      <c r="P16" s="163" t="s">
        <v>112</v>
      </c>
      <c r="Q16" s="133" t="s">
        <v>112</v>
      </c>
      <c r="R16" s="135" t="s">
        <v>112</v>
      </c>
      <c r="S16" s="163" t="s">
        <v>112</v>
      </c>
      <c r="T16" s="163" t="s">
        <v>112</v>
      </c>
      <c r="U16" s="163" t="s">
        <v>112</v>
      </c>
      <c r="V16" s="133" t="s">
        <v>112</v>
      </c>
      <c r="W16" s="55">
        <v>0</v>
      </c>
      <c r="X16" s="66">
        <v>0</v>
      </c>
      <c r="Y16" s="66">
        <v>0</v>
      </c>
      <c r="Z16" s="66">
        <v>0</v>
      </c>
      <c r="AA16" s="133">
        <v>-14</v>
      </c>
      <c r="AB16" s="157">
        <v>-14</v>
      </c>
      <c r="AC16" s="66">
        <v>0</v>
      </c>
      <c r="AD16" s="66">
        <v>0</v>
      </c>
      <c r="AE16" s="66">
        <v>0</v>
      </c>
      <c r="AF16" s="66">
        <v>0</v>
      </c>
      <c r="AG16" s="55">
        <v>0</v>
      </c>
      <c r="AH16" s="66">
        <v>0</v>
      </c>
      <c r="AI16" s="66">
        <v>0</v>
      </c>
      <c r="AJ16" s="66">
        <v>0</v>
      </c>
      <c r="AK16" s="134">
        <f>AL16-AJ16-AI16-AH16</f>
        <v>-22</v>
      </c>
      <c r="AL16" s="157">
        <v>-22</v>
      </c>
      <c r="AM16" s="66">
        <v>0</v>
      </c>
      <c r="AN16" s="66">
        <v>0</v>
      </c>
      <c r="AO16" s="66">
        <v>0</v>
      </c>
      <c r="AP16" s="66">
        <f>AQ16-AO16-AN16-AM16</f>
        <v>0</v>
      </c>
      <c r="AQ16" s="55">
        <v>0</v>
      </c>
      <c r="AR16" s="66">
        <v>0</v>
      </c>
      <c r="AS16" s="66">
        <v>0</v>
      </c>
      <c r="AT16" s="66">
        <v>0</v>
      </c>
      <c r="AU16" s="66">
        <f>AV16-AT16-AS16-AR16</f>
        <v>0</v>
      </c>
      <c r="AV16" s="55">
        <v>0</v>
      </c>
    </row>
    <row r="17" spans="1:48" ht="13.2" customHeight="1">
      <c r="A17" s="62"/>
      <c r="B17" s="134"/>
      <c r="C17" s="157"/>
      <c r="D17" s="134"/>
      <c r="E17" s="134"/>
      <c r="F17" s="134"/>
      <c r="G17" s="134"/>
      <c r="H17" s="35"/>
      <c r="I17" s="133"/>
      <c r="J17" s="133"/>
      <c r="K17" s="133"/>
      <c r="L17" s="134"/>
      <c r="M17" s="35"/>
      <c r="N17" s="163"/>
      <c r="O17" s="163"/>
      <c r="P17" s="163"/>
      <c r="Q17" s="134"/>
      <c r="R17" s="35"/>
      <c r="S17" s="163"/>
      <c r="T17" s="163"/>
      <c r="U17" s="163"/>
      <c r="V17" s="134"/>
      <c r="W17" s="35"/>
      <c r="X17" s="163"/>
      <c r="Y17" s="163"/>
      <c r="Z17" s="163"/>
      <c r="AA17" s="134"/>
      <c r="AB17" s="35"/>
      <c r="AC17" s="163"/>
      <c r="AD17" s="163"/>
      <c r="AE17" s="163"/>
      <c r="AF17" s="134"/>
      <c r="AG17" s="35"/>
      <c r="AH17" s="163"/>
      <c r="AI17" s="163"/>
      <c r="AJ17" s="163"/>
      <c r="AK17" s="134"/>
      <c r="AL17" s="35"/>
      <c r="AM17" s="163"/>
      <c r="AN17" s="163"/>
      <c r="AO17" s="163"/>
      <c r="AP17" s="134"/>
      <c r="AQ17" s="35"/>
      <c r="AR17" s="163"/>
      <c r="AS17" s="163"/>
      <c r="AT17" s="163"/>
      <c r="AU17" s="134"/>
      <c r="AV17" s="35"/>
    </row>
    <row r="18" spans="1:48" ht="27" customHeight="1">
      <c r="A18" s="158" t="s">
        <v>284</v>
      </c>
      <c r="B18" s="134">
        <v>-29</v>
      </c>
      <c r="C18" s="157">
        <v>-120</v>
      </c>
      <c r="D18" s="134">
        <v>-12</v>
      </c>
      <c r="E18" s="134">
        <v>-102</v>
      </c>
      <c r="F18" s="133">
        <v>-27</v>
      </c>
      <c r="G18" s="134">
        <v>-26</v>
      </c>
      <c r="H18" s="157">
        <v>-167</v>
      </c>
      <c r="I18" s="133">
        <v>-11</v>
      </c>
      <c r="J18" s="133">
        <v>-148</v>
      </c>
      <c r="K18" s="133">
        <v>-13</v>
      </c>
      <c r="L18" s="134">
        <f>M18-SUM(I18:K18)</f>
        <v>-62</v>
      </c>
      <c r="M18" s="157">
        <v>-234</v>
      </c>
      <c r="N18" s="163">
        <v>-11</v>
      </c>
      <c r="O18" s="163">
        <v>-29</v>
      </c>
      <c r="P18" s="163">
        <v>-22</v>
      </c>
      <c r="Q18" s="134">
        <f>R18-P18-O18-N18</f>
        <v>-45</v>
      </c>
      <c r="R18" s="157">
        <v>-107</v>
      </c>
      <c r="S18" s="163">
        <v>-6</v>
      </c>
      <c r="T18" s="163">
        <v>-14</v>
      </c>
      <c r="U18" s="163">
        <v>-45</v>
      </c>
      <c r="V18" s="134">
        <f>W18-U18-T18-S18</f>
        <v>-1</v>
      </c>
      <c r="W18" s="157">
        <v>-66</v>
      </c>
      <c r="X18" s="163">
        <v>-1</v>
      </c>
      <c r="Y18" s="163">
        <v>-5</v>
      </c>
      <c r="Z18" s="163">
        <v>-1</v>
      </c>
      <c r="AA18" s="134">
        <f>AB18-Z18-Y18-X18</f>
        <v>6</v>
      </c>
      <c r="AB18" s="157">
        <v>-1</v>
      </c>
      <c r="AC18" s="163">
        <v>-44</v>
      </c>
      <c r="AD18" s="163">
        <v>-417</v>
      </c>
      <c r="AE18" s="163">
        <v>-11</v>
      </c>
      <c r="AF18" s="134">
        <f>AG18-AE18-AD18-AC18</f>
        <v>-36</v>
      </c>
      <c r="AG18" s="157">
        <v>-508</v>
      </c>
      <c r="AH18" s="163">
        <v>-9</v>
      </c>
      <c r="AI18" s="163">
        <v>4</v>
      </c>
      <c r="AJ18" s="163">
        <v>-6</v>
      </c>
      <c r="AK18" s="134">
        <f>AL18-AJ18-AI18-AH18</f>
        <v>-7</v>
      </c>
      <c r="AL18" s="157">
        <v>-18</v>
      </c>
      <c r="AM18" s="163">
        <v>-125</v>
      </c>
      <c r="AN18" s="163">
        <v>-2</v>
      </c>
      <c r="AO18" s="163">
        <v>4</v>
      </c>
      <c r="AP18" s="134">
        <f>AQ18-AO18-AN18-AM18</f>
        <v>-52</v>
      </c>
      <c r="AQ18" s="157">
        <v>-175</v>
      </c>
      <c r="AR18" s="163">
        <v>2</v>
      </c>
      <c r="AS18" s="163">
        <v>1</v>
      </c>
      <c r="AT18" s="163">
        <v>-4</v>
      </c>
      <c r="AU18" s="134">
        <f>AV18-AT18-AS18-AR18</f>
        <v>-7</v>
      </c>
      <c r="AV18" s="157">
        <v>-8</v>
      </c>
    </row>
    <row r="19" spans="1:48" ht="13.2" customHeight="1">
      <c r="A19" s="62"/>
      <c r="B19" s="134"/>
      <c r="C19" s="157"/>
      <c r="D19" s="134"/>
      <c r="E19" s="134"/>
      <c r="F19" s="134"/>
      <c r="G19" s="134"/>
      <c r="H19" s="157"/>
      <c r="I19" s="133"/>
      <c r="J19" s="133"/>
      <c r="K19" s="133"/>
      <c r="L19" s="134"/>
      <c r="M19" s="157"/>
      <c r="N19" s="163"/>
      <c r="O19" s="163"/>
      <c r="P19" s="163"/>
      <c r="Q19" s="134"/>
      <c r="R19" s="157"/>
      <c r="S19" s="163"/>
      <c r="T19" s="163"/>
      <c r="U19" s="163"/>
      <c r="V19" s="134"/>
      <c r="W19" s="157"/>
      <c r="X19" s="163"/>
      <c r="Y19" s="163"/>
      <c r="Z19" s="163"/>
      <c r="AA19" s="134"/>
      <c r="AB19" s="157"/>
      <c r="AC19" s="163"/>
      <c r="AD19" s="163"/>
      <c r="AE19" s="163"/>
      <c r="AF19" s="134"/>
      <c r="AG19" s="157"/>
      <c r="AH19" s="163"/>
      <c r="AI19" s="163"/>
      <c r="AJ19" s="163"/>
      <c r="AK19" s="134"/>
      <c r="AL19" s="157"/>
      <c r="AM19" s="163"/>
      <c r="AN19" s="163"/>
      <c r="AO19" s="163"/>
      <c r="AP19" s="134"/>
      <c r="AQ19" s="157"/>
      <c r="AR19" s="163"/>
      <c r="AS19" s="163"/>
      <c r="AT19" s="163"/>
      <c r="AU19" s="134"/>
      <c r="AV19" s="157"/>
    </row>
    <row r="20" spans="1:48" ht="13.2" customHeight="1">
      <c r="A20" s="2" t="s">
        <v>138</v>
      </c>
      <c r="B20" s="134">
        <v>-7</v>
      </c>
      <c r="C20" s="157">
        <v>-47</v>
      </c>
      <c r="D20" s="134">
        <v>-5</v>
      </c>
      <c r="E20" s="133">
        <v>-2</v>
      </c>
      <c r="F20" s="133">
        <v>-1</v>
      </c>
      <c r="G20" s="133" t="s">
        <v>112</v>
      </c>
      <c r="H20" s="157">
        <v>-8</v>
      </c>
      <c r="I20" s="133" t="s">
        <v>112</v>
      </c>
      <c r="J20" s="133" t="s">
        <v>112</v>
      </c>
      <c r="K20" s="133" t="s">
        <v>112</v>
      </c>
      <c r="L20" s="133" t="s">
        <v>112</v>
      </c>
      <c r="M20" s="55" t="s">
        <v>112</v>
      </c>
      <c r="N20" s="163" t="s">
        <v>112</v>
      </c>
      <c r="O20" s="163" t="s">
        <v>112</v>
      </c>
      <c r="P20" s="163" t="s">
        <v>112</v>
      </c>
      <c r="Q20" s="133" t="s">
        <v>112</v>
      </c>
      <c r="R20" s="55" t="s">
        <v>112</v>
      </c>
      <c r="S20" s="163" t="s">
        <v>112</v>
      </c>
      <c r="T20" s="163" t="s">
        <v>112</v>
      </c>
      <c r="U20" s="163" t="s">
        <v>112</v>
      </c>
      <c r="V20" s="133" t="s">
        <v>112</v>
      </c>
      <c r="W20" s="55">
        <v>0</v>
      </c>
      <c r="X20" s="66">
        <v>0</v>
      </c>
      <c r="Y20" s="66">
        <v>0</v>
      </c>
      <c r="Z20" s="66">
        <v>0</v>
      </c>
      <c r="AA20" s="66">
        <v>0</v>
      </c>
      <c r="AB20" s="55">
        <v>0</v>
      </c>
      <c r="AC20" s="163" t="s">
        <v>112</v>
      </c>
      <c r="AD20" s="163" t="s">
        <v>112</v>
      </c>
      <c r="AE20" s="163" t="s">
        <v>112</v>
      </c>
      <c r="AF20" s="133" t="s">
        <v>112</v>
      </c>
      <c r="AG20" s="55">
        <v>0</v>
      </c>
      <c r="AH20" s="66">
        <v>0</v>
      </c>
      <c r="AI20" s="66">
        <v>0</v>
      </c>
      <c r="AJ20" s="66">
        <v>0</v>
      </c>
      <c r="AK20" s="66">
        <f>AL20-AJ20-AI20-AH20</f>
        <v>0</v>
      </c>
      <c r="AL20" s="55">
        <v>0</v>
      </c>
      <c r="AM20" s="66">
        <v>0</v>
      </c>
      <c r="AN20" s="66">
        <v>0</v>
      </c>
      <c r="AO20" s="66">
        <v>0</v>
      </c>
      <c r="AP20" s="66">
        <f>AQ20-AO20-AN20-AM20</f>
        <v>0</v>
      </c>
      <c r="AQ20" s="55">
        <v>0</v>
      </c>
      <c r="AR20" s="66">
        <v>0</v>
      </c>
      <c r="AS20" s="66">
        <v>0</v>
      </c>
      <c r="AT20" s="66">
        <v>0</v>
      </c>
      <c r="AU20" s="66">
        <f>AV20-AT20-AS20-AR20</f>
        <v>0</v>
      </c>
      <c r="AV20" s="55">
        <v>0</v>
      </c>
    </row>
    <row r="21" spans="1:48" ht="13.2" customHeight="1">
      <c r="A21" s="62"/>
      <c r="B21" s="134"/>
      <c r="C21" s="157"/>
      <c r="D21" s="134"/>
      <c r="E21" s="134"/>
      <c r="F21" s="134"/>
      <c r="G21" s="134"/>
      <c r="H21" s="157"/>
      <c r="I21" s="134"/>
      <c r="J21" s="134"/>
      <c r="K21" s="134"/>
      <c r="L21" s="134"/>
      <c r="M21" s="157"/>
      <c r="N21" s="164"/>
      <c r="O21" s="164"/>
      <c r="P21" s="164"/>
      <c r="Q21" s="134"/>
      <c r="R21" s="157"/>
      <c r="S21" s="164"/>
      <c r="T21" s="164"/>
      <c r="U21" s="164"/>
      <c r="V21" s="134"/>
      <c r="W21" s="157"/>
      <c r="X21" s="66"/>
      <c r="Y21" s="66"/>
      <c r="Z21" s="66"/>
      <c r="AA21" s="66"/>
      <c r="AB21" s="157"/>
      <c r="AC21" s="164"/>
      <c r="AD21" s="164"/>
      <c r="AE21" s="164"/>
      <c r="AF21" s="134"/>
      <c r="AG21" s="157"/>
      <c r="AH21" s="66"/>
      <c r="AI21" s="66"/>
      <c r="AJ21" s="66"/>
      <c r="AK21" s="134"/>
      <c r="AL21" s="157"/>
      <c r="AM21" s="66"/>
      <c r="AN21" s="66"/>
      <c r="AO21" s="66"/>
      <c r="AP21" s="134"/>
      <c r="AQ21" s="157"/>
      <c r="AR21" s="66"/>
      <c r="AS21" s="66"/>
      <c r="AT21" s="66"/>
      <c r="AU21" s="134"/>
      <c r="AV21" s="157"/>
    </row>
    <row r="22" spans="1:48" ht="13.2" customHeight="1">
      <c r="A22" s="2" t="s">
        <v>139</v>
      </c>
      <c r="B22" s="134">
        <v>2</v>
      </c>
      <c r="C22" s="135" t="s">
        <v>112</v>
      </c>
      <c r="D22" s="133" t="s">
        <v>112</v>
      </c>
      <c r="E22" s="133" t="s">
        <v>112</v>
      </c>
      <c r="F22" s="133">
        <v>-5</v>
      </c>
      <c r="G22" s="134">
        <f>H22-F22</f>
        <v>-18</v>
      </c>
      <c r="H22" s="157">
        <v>-23</v>
      </c>
      <c r="I22" s="134">
        <v>6</v>
      </c>
      <c r="J22" s="134">
        <v>6</v>
      </c>
      <c r="K22" s="133" t="s">
        <v>112</v>
      </c>
      <c r="L22" s="134">
        <f>M22-SUM(I22:K22)</f>
        <v>22</v>
      </c>
      <c r="M22" s="157">
        <v>34</v>
      </c>
      <c r="N22" s="163" t="s">
        <v>112</v>
      </c>
      <c r="O22" s="163" t="s">
        <v>112</v>
      </c>
      <c r="P22" s="163" t="s">
        <v>112</v>
      </c>
      <c r="Q22" s="134"/>
      <c r="R22" s="157"/>
      <c r="S22" s="163" t="s">
        <v>112</v>
      </c>
      <c r="T22" s="163" t="s">
        <v>112</v>
      </c>
      <c r="U22" s="163" t="s">
        <v>112</v>
      </c>
      <c r="V22" s="133" t="s">
        <v>112</v>
      </c>
      <c r="W22" s="55">
        <v>0</v>
      </c>
      <c r="X22" s="66">
        <v>0</v>
      </c>
      <c r="Y22" s="66">
        <v>0</v>
      </c>
      <c r="Z22" s="66">
        <v>0</v>
      </c>
      <c r="AA22" s="66">
        <v>0</v>
      </c>
      <c r="AB22" s="55">
        <v>0</v>
      </c>
      <c r="AC22" s="163" t="s">
        <v>112</v>
      </c>
      <c r="AD22" s="163" t="s">
        <v>112</v>
      </c>
      <c r="AE22" s="163" t="s">
        <v>112</v>
      </c>
      <c r="AF22" s="133" t="s">
        <v>112</v>
      </c>
      <c r="AG22" s="55">
        <v>0</v>
      </c>
      <c r="AH22" s="66">
        <v>0</v>
      </c>
      <c r="AI22" s="66">
        <v>0</v>
      </c>
      <c r="AJ22" s="66">
        <v>0</v>
      </c>
      <c r="AK22" s="66">
        <f>AL22-AJ22-AI22-AH22</f>
        <v>0</v>
      </c>
      <c r="AL22" s="55">
        <v>0</v>
      </c>
      <c r="AM22" s="66">
        <v>0</v>
      </c>
      <c r="AN22" s="66">
        <v>0</v>
      </c>
      <c r="AO22" s="66">
        <v>0</v>
      </c>
      <c r="AP22" s="66">
        <f>AQ22-AO22-AN22-AM22</f>
        <v>0</v>
      </c>
      <c r="AQ22" s="55">
        <v>0</v>
      </c>
      <c r="AR22" s="66">
        <v>0</v>
      </c>
      <c r="AS22" s="66">
        <v>0</v>
      </c>
      <c r="AT22" s="66">
        <v>0</v>
      </c>
      <c r="AU22" s="66">
        <f>AV22-AT22-AS22-AR22</f>
        <v>0</v>
      </c>
      <c r="AV22" s="55">
        <v>0</v>
      </c>
    </row>
    <row r="23" spans="1:48" ht="13.2" customHeight="1">
      <c r="A23" s="62"/>
      <c r="B23" s="134"/>
      <c r="C23" s="157"/>
      <c r="D23" s="134"/>
      <c r="E23" s="134"/>
      <c r="F23" s="134"/>
      <c r="G23" s="134"/>
      <c r="H23" s="35"/>
      <c r="I23" s="134"/>
      <c r="J23" s="134"/>
      <c r="K23" s="134"/>
      <c r="L23" s="134"/>
      <c r="M23" s="35"/>
      <c r="N23" s="164"/>
      <c r="O23" s="164"/>
      <c r="P23" s="164"/>
      <c r="Q23" s="134"/>
      <c r="R23" s="35"/>
      <c r="S23" s="164"/>
      <c r="T23" s="164"/>
      <c r="U23" s="164"/>
      <c r="V23" s="134"/>
      <c r="W23" s="35"/>
      <c r="X23" s="66"/>
      <c r="Y23" s="66"/>
      <c r="Z23" s="66"/>
      <c r="AA23" s="66"/>
      <c r="AB23" s="35"/>
      <c r="AC23" s="164"/>
      <c r="AD23" s="164"/>
      <c r="AE23" s="164"/>
      <c r="AF23" s="134"/>
      <c r="AG23" s="35"/>
      <c r="AH23" s="164"/>
      <c r="AI23" s="164"/>
      <c r="AJ23" s="164"/>
      <c r="AK23" s="134"/>
      <c r="AL23" s="35"/>
      <c r="AM23" s="164"/>
      <c r="AN23" s="164"/>
      <c r="AO23" s="164"/>
      <c r="AP23" s="134"/>
      <c r="AQ23" s="35"/>
      <c r="AR23" s="164"/>
      <c r="AS23" s="164"/>
      <c r="AT23" s="164"/>
      <c r="AU23" s="134"/>
      <c r="AV23" s="35"/>
    </row>
    <row r="24" spans="1:48" ht="25.5" customHeight="1">
      <c r="A24" s="158" t="s">
        <v>255</v>
      </c>
      <c r="B24" s="134">
        <v>53</v>
      </c>
      <c r="C24" s="157">
        <v>90</v>
      </c>
      <c r="D24" s="134">
        <v>8</v>
      </c>
      <c r="E24" s="134">
        <v>117</v>
      </c>
      <c r="F24" s="134">
        <v>8</v>
      </c>
      <c r="G24" s="134">
        <v>43</v>
      </c>
      <c r="H24" s="55">
        <v>176</v>
      </c>
      <c r="I24" s="133" t="s">
        <v>112</v>
      </c>
      <c r="J24" s="133">
        <v>1</v>
      </c>
      <c r="K24" s="133" t="s">
        <v>112</v>
      </c>
      <c r="L24" s="134">
        <f>M24-SUM(I24:K24)</f>
        <v>116</v>
      </c>
      <c r="M24" s="157">
        <v>117</v>
      </c>
      <c r="N24" s="163">
        <v>1</v>
      </c>
      <c r="O24" s="163">
        <v>14</v>
      </c>
      <c r="P24" s="163">
        <v>3</v>
      </c>
      <c r="Q24" s="134">
        <f>R24-P24-O24-N24</f>
        <v>78</v>
      </c>
      <c r="R24" s="157">
        <v>96</v>
      </c>
      <c r="S24" s="163" t="s">
        <v>112</v>
      </c>
      <c r="T24" s="163">
        <v>12</v>
      </c>
      <c r="U24" s="163">
        <v>3</v>
      </c>
      <c r="V24" s="134">
        <f>W24-U24-T24</f>
        <v>8</v>
      </c>
      <c r="W24" s="157">
        <v>23</v>
      </c>
      <c r="X24" s="163">
        <v>12</v>
      </c>
      <c r="Y24" s="163">
        <v>81</v>
      </c>
      <c r="Z24" s="163">
        <v>6</v>
      </c>
      <c r="AA24" s="134">
        <f>AB24-X24-Y24-Z24</f>
        <v>448</v>
      </c>
      <c r="AB24" s="157">
        <v>547</v>
      </c>
      <c r="AC24" s="163">
        <v>-25</v>
      </c>
      <c r="AD24" s="163">
        <v>1</v>
      </c>
      <c r="AE24" s="163">
        <v>3</v>
      </c>
      <c r="AF24" s="134">
        <f>AG24-AC24-AD24-AE24</f>
        <v>130</v>
      </c>
      <c r="AG24" s="157">
        <v>109</v>
      </c>
      <c r="AH24" s="163">
        <v>5</v>
      </c>
      <c r="AI24" s="163">
        <v>-5</v>
      </c>
      <c r="AJ24" s="66">
        <v>0</v>
      </c>
      <c r="AK24" s="66">
        <f>AL24-AH24-AI24-AJ24</f>
        <v>64</v>
      </c>
      <c r="AL24" s="55">
        <v>64</v>
      </c>
      <c r="AM24" s="163">
        <v>2</v>
      </c>
      <c r="AN24" s="163">
        <v>6</v>
      </c>
      <c r="AO24" s="163">
        <v>3</v>
      </c>
      <c r="AP24" s="66">
        <f>AQ24-AM24-AN24-AO24</f>
        <v>84</v>
      </c>
      <c r="AQ24" s="55">
        <v>95</v>
      </c>
      <c r="AR24" s="163">
        <v>2</v>
      </c>
      <c r="AS24" s="163">
        <v>2</v>
      </c>
      <c r="AT24" s="66">
        <v>7</v>
      </c>
      <c r="AU24" s="66">
        <f>AV24-AR24-AS24-AT24</f>
        <v>67</v>
      </c>
      <c r="AV24" s="55">
        <v>78</v>
      </c>
    </row>
    <row r="25" spans="1:48" ht="13.2" customHeight="1">
      <c r="A25" s="62"/>
      <c r="B25" s="134"/>
      <c r="C25" s="157"/>
      <c r="D25" s="134"/>
      <c r="E25" s="134"/>
      <c r="F25" s="134"/>
      <c r="G25" s="134"/>
      <c r="H25" s="35"/>
      <c r="I25" s="134"/>
      <c r="J25" s="134"/>
      <c r="K25" s="134"/>
      <c r="L25" s="134"/>
      <c r="M25" s="35"/>
      <c r="N25" s="164"/>
      <c r="O25" s="164"/>
      <c r="P25" s="164"/>
      <c r="Q25" s="134"/>
      <c r="R25" s="35"/>
      <c r="S25" s="164"/>
      <c r="T25" s="164"/>
      <c r="U25" s="164"/>
      <c r="V25" s="134"/>
      <c r="W25" s="35"/>
      <c r="X25" s="164"/>
      <c r="Y25" s="164"/>
      <c r="Z25" s="164"/>
      <c r="AA25" s="134"/>
      <c r="AB25" s="35"/>
      <c r="AC25" s="164"/>
      <c r="AD25" s="164"/>
      <c r="AE25" s="164"/>
      <c r="AF25" s="134"/>
      <c r="AG25" s="35"/>
      <c r="AH25" s="164"/>
      <c r="AI25" s="164"/>
      <c r="AJ25" s="164"/>
      <c r="AK25" s="134"/>
      <c r="AL25" s="35"/>
      <c r="AM25" s="164"/>
      <c r="AN25" s="164"/>
      <c r="AO25" s="164"/>
      <c r="AP25" s="134"/>
      <c r="AQ25" s="35"/>
      <c r="AR25" s="164"/>
      <c r="AS25" s="164"/>
      <c r="AT25" s="164"/>
      <c r="AU25" s="134"/>
      <c r="AV25" s="35"/>
    </row>
    <row r="26" spans="1:48" ht="28.5" customHeight="1">
      <c r="A26" s="158" t="s">
        <v>254</v>
      </c>
      <c r="B26" s="134">
        <v>61</v>
      </c>
      <c r="C26" s="157">
        <v>61</v>
      </c>
      <c r="D26" s="133" t="s">
        <v>112</v>
      </c>
      <c r="E26" s="133" t="s">
        <v>112</v>
      </c>
      <c r="F26" s="133" t="s">
        <v>112</v>
      </c>
      <c r="G26" s="134">
        <v>18</v>
      </c>
      <c r="H26" s="157">
        <v>18</v>
      </c>
      <c r="I26" s="133" t="s">
        <v>112</v>
      </c>
      <c r="J26" s="133" t="s">
        <v>112</v>
      </c>
      <c r="K26" s="133" t="s">
        <v>112</v>
      </c>
      <c r="L26" s="133" t="s">
        <v>112</v>
      </c>
      <c r="M26" s="55" t="s">
        <v>112</v>
      </c>
      <c r="N26" s="163" t="s">
        <v>112</v>
      </c>
      <c r="O26" s="163" t="s">
        <v>112</v>
      </c>
      <c r="P26" s="163" t="s">
        <v>112</v>
      </c>
      <c r="Q26" s="133" t="s">
        <v>112</v>
      </c>
      <c r="R26" s="55" t="s">
        <v>112</v>
      </c>
      <c r="S26" s="163" t="s">
        <v>112</v>
      </c>
      <c r="T26" s="163" t="s">
        <v>112</v>
      </c>
      <c r="U26" s="163" t="s">
        <v>112</v>
      </c>
      <c r="V26" s="133" t="s">
        <v>112</v>
      </c>
      <c r="W26" s="55">
        <v>3</v>
      </c>
      <c r="X26" s="66">
        <v>0</v>
      </c>
      <c r="Y26" s="163">
        <v>2</v>
      </c>
      <c r="Z26" s="163">
        <v>6</v>
      </c>
      <c r="AA26" s="163">
        <v>4</v>
      </c>
      <c r="AB26" s="55">
        <v>12</v>
      </c>
      <c r="AC26" s="163">
        <v>45</v>
      </c>
      <c r="AD26" s="163" t="s">
        <v>112</v>
      </c>
      <c r="AE26" s="163">
        <v>45</v>
      </c>
      <c r="AF26" s="133">
        <v>77</v>
      </c>
      <c r="AG26" s="157">
        <f>AF26+AE26+AC26</f>
        <v>167</v>
      </c>
      <c r="AH26" s="66">
        <v>0</v>
      </c>
      <c r="AI26" s="163">
        <v>-5</v>
      </c>
      <c r="AJ26" s="66">
        <v>0</v>
      </c>
      <c r="AK26" s="66">
        <f>AL26-AJ26-AI26-AH26</f>
        <v>14</v>
      </c>
      <c r="AL26" s="55">
        <v>9</v>
      </c>
      <c r="AM26" s="66">
        <v>0</v>
      </c>
      <c r="AN26" s="66">
        <v>0</v>
      </c>
      <c r="AO26" s="163">
        <v>1</v>
      </c>
      <c r="AP26" s="66">
        <f>AQ26-AO26-AN26-AM26</f>
        <v>36</v>
      </c>
      <c r="AQ26" s="55">
        <v>37</v>
      </c>
      <c r="AR26" s="66">
        <v>0</v>
      </c>
      <c r="AS26" s="66">
        <v>0</v>
      </c>
      <c r="AT26" s="66">
        <v>2</v>
      </c>
      <c r="AU26" s="66">
        <f>AV26-AT26-AS26-AR26</f>
        <v>100</v>
      </c>
      <c r="AV26" s="55">
        <v>102</v>
      </c>
    </row>
    <row r="27" spans="1:48" ht="12" customHeight="1">
      <c r="A27" s="62"/>
      <c r="B27" s="134"/>
      <c r="C27" s="157"/>
      <c r="D27" s="134"/>
      <c r="E27" s="134"/>
      <c r="F27" s="134"/>
      <c r="G27" s="134"/>
      <c r="H27" s="35"/>
      <c r="I27" s="134"/>
      <c r="J27" s="134"/>
      <c r="K27" s="134"/>
      <c r="L27" s="134"/>
      <c r="M27" s="35"/>
      <c r="N27" s="164"/>
      <c r="O27" s="164"/>
      <c r="P27" s="164"/>
      <c r="Q27" s="134"/>
      <c r="R27" s="35"/>
      <c r="S27" s="164"/>
      <c r="T27" s="164"/>
      <c r="U27" s="164"/>
      <c r="V27" s="134"/>
      <c r="W27" s="35"/>
      <c r="X27" s="164"/>
      <c r="Y27" s="164"/>
      <c r="Z27" s="164"/>
      <c r="AA27" s="134"/>
      <c r="AB27" s="35"/>
      <c r="AC27" s="164"/>
      <c r="AD27" s="164"/>
      <c r="AE27" s="164"/>
      <c r="AF27" s="134"/>
      <c r="AG27" s="35"/>
      <c r="AH27" s="164"/>
      <c r="AI27" s="164"/>
      <c r="AJ27" s="164"/>
      <c r="AK27" s="134"/>
      <c r="AL27" s="35"/>
      <c r="AM27" s="164"/>
      <c r="AN27" s="164"/>
      <c r="AO27" s="164"/>
      <c r="AP27" s="134"/>
      <c r="AQ27" s="35"/>
      <c r="AR27" s="164"/>
      <c r="AS27" s="164"/>
      <c r="AT27" s="164"/>
      <c r="AU27" s="134"/>
      <c r="AV27" s="35"/>
    </row>
    <row r="28" spans="1:48" ht="27" customHeight="1">
      <c r="A28" s="158" t="s">
        <v>140</v>
      </c>
      <c r="B28" s="133">
        <v>1</v>
      </c>
      <c r="C28" s="157">
        <v>1</v>
      </c>
      <c r="D28" s="133" t="s">
        <v>112</v>
      </c>
      <c r="E28" s="133" t="s">
        <v>112</v>
      </c>
      <c r="F28" s="133" t="s">
        <v>112</v>
      </c>
      <c r="G28" s="133" t="s">
        <v>112</v>
      </c>
      <c r="H28" s="55" t="s">
        <v>112</v>
      </c>
      <c r="I28" s="133" t="s">
        <v>112</v>
      </c>
      <c r="J28" s="133" t="s">
        <v>112</v>
      </c>
      <c r="K28" s="133" t="s">
        <v>112</v>
      </c>
      <c r="L28" s="133" t="s">
        <v>112</v>
      </c>
      <c r="M28" s="55" t="s">
        <v>112</v>
      </c>
      <c r="N28" s="163" t="s">
        <v>112</v>
      </c>
      <c r="O28" s="163" t="s">
        <v>112</v>
      </c>
      <c r="P28" s="163" t="s">
        <v>112</v>
      </c>
      <c r="Q28" s="133" t="s">
        <v>112</v>
      </c>
      <c r="R28" s="55" t="s">
        <v>112</v>
      </c>
      <c r="S28" s="163" t="s">
        <v>112</v>
      </c>
      <c r="T28" s="163" t="s">
        <v>112</v>
      </c>
      <c r="U28" s="163" t="s">
        <v>112</v>
      </c>
      <c r="V28" s="133" t="s">
        <v>112</v>
      </c>
      <c r="W28" s="55">
        <v>0</v>
      </c>
      <c r="X28" s="66">
        <v>0</v>
      </c>
      <c r="Y28" s="66">
        <v>0</v>
      </c>
      <c r="Z28" s="66">
        <v>0</v>
      </c>
      <c r="AA28" s="66">
        <v>0</v>
      </c>
      <c r="AB28" s="55">
        <v>0</v>
      </c>
      <c r="AC28" s="66">
        <v>0</v>
      </c>
      <c r="AD28" s="66">
        <v>0</v>
      </c>
      <c r="AE28" s="66">
        <v>0</v>
      </c>
      <c r="AF28" s="66">
        <v>0</v>
      </c>
      <c r="AG28" s="55">
        <v>0</v>
      </c>
      <c r="AH28" s="66">
        <v>0</v>
      </c>
      <c r="AI28" s="66">
        <v>0</v>
      </c>
      <c r="AJ28" s="66">
        <v>0</v>
      </c>
      <c r="AK28" s="66">
        <v>0</v>
      </c>
      <c r="AL28" s="55">
        <v>0</v>
      </c>
      <c r="AM28" s="66">
        <v>0</v>
      </c>
      <c r="AN28" s="66">
        <v>0</v>
      </c>
      <c r="AO28" s="66">
        <v>0</v>
      </c>
      <c r="AP28" s="66">
        <v>0</v>
      </c>
      <c r="AQ28" s="55">
        <v>0</v>
      </c>
      <c r="AR28" s="66">
        <v>0</v>
      </c>
      <c r="AS28" s="66">
        <v>0</v>
      </c>
      <c r="AT28" s="66">
        <v>0</v>
      </c>
      <c r="AU28" s="66">
        <v>0</v>
      </c>
      <c r="AV28" s="55">
        <v>0</v>
      </c>
    </row>
    <row r="29" spans="1:48" ht="13.2" customHeight="1">
      <c r="A29" s="62"/>
      <c r="B29" s="133"/>
      <c r="C29" s="157"/>
      <c r="D29" s="133"/>
      <c r="E29" s="133"/>
      <c r="F29" s="133"/>
      <c r="G29" s="133"/>
      <c r="H29" s="55"/>
      <c r="I29" s="133"/>
      <c r="J29" s="133"/>
      <c r="K29" s="133"/>
      <c r="L29" s="133"/>
      <c r="M29" s="55"/>
      <c r="N29" s="163"/>
      <c r="O29" s="163"/>
      <c r="P29" s="163"/>
      <c r="Q29" s="133"/>
      <c r="R29" s="55"/>
      <c r="S29" s="163"/>
      <c r="T29" s="163"/>
      <c r="U29" s="163"/>
      <c r="V29" s="133"/>
      <c r="W29" s="55"/>
      <c r="X29" s="163"/>
      <c r="Y29" s="163"/>
      <c r="Z29" s="163"/>
      <c r="AA29" s="133"/>
      <c r="AB29" s="55"/>
      <c r="AC29" s="66"/>
      <c r="AD29" s="66"/>
      <c r="AE29" s="66"/>
      <c r="AF29" s="66"/>
      <c r="AG29" s="55"/>
      <c r="AH29" s="163"/>
      <c r="AI29" s="163"/>
      <c r="AJ29" s="163"/>
      <c r="AK29" s="133"/>
      <c r="AL29" s="55"/>
      <c r="AM29" s="163"/>
      <c r="AN29" s="163"/>
      <c r="AO29" s="163"/>
      <c r="AP29" s="133"/>
      <c r="AQ29" s="55"/>
      <c r="AR29" s="163"/>
      <c r="AS29" s="163"/>
      <c r="AT29" s="163"/>
      <c r="AU29" s="133"/>
      <c r="AV29" s="55"/>
    </row>
    <row r="30" spans="1:48" ht="13.2" customHeight="1">
      <c r="A30" s="158" t="s">
        <v>256</v>
      </c>
      <c r="B30" s="133"/>
      <c r="C30" s="157"/>
      <c r="D30" s="133"/>
      <c r="E30" s="133"/>
      <c r="F30" s="133"/>
      <c r="G30" s="133"/>
      <c r="H30" s="55"/>
      <c r="I30" s="133"/>
      <c r="J30" s="133"/>
      <c r="K30" s="133"/>
      <c r="L30" s="133"/>
      <c r="M30" s="55"/>
      <c r="N30" s="163"/>
      <c r="O30" s="163"/>
      <c r="P30" s="163"/>
      <c r="Q30" s="133"/>
      <c r="R30" s="55"/>
      <c r="S30" s="163"/>
      <c r="T30" s="163"/>
      <c r="U30" s="163"/>
      <c r="V30" s="133"/>
      <c r="W30" s="55">
        <v>0</v>
      </c>
      <c r="X30" s="66">
        <v>0</v>
      </c>
      <c r="Y30" s="66">
        <v>0</v>
      </c>
      <c r="Z30" s="66">
        <v>0</v>
      </c>
      <c r="AA30" s="66">
        <v>0</v>
      </c>
      <c r="AB30" s="55">
        <v>0</v>
      </c>
      <c r="AC30" s="66">
        <v>0</v>
      </c>
      <c r="AD30" s="66">
        <v>0</v>
      </c>
      <c r="AE30" s="66">
        <v>0</v>
      </c>
      <c r="AF30" s="66">
        <v>0</v>
      </c>
      <c r="AG30" s="55">
        <v>0</v>
      </c>
      <c r="AH30" s="66">
        <v>0</v>
      </c>
      <c r="AI30" s="163">
        <v>-9</v>
      </c>
      <c r="AJ30" s="66">
        <v>0</v>
      </c>
      <c r="AK30" s="66">
        <f>AL30-AJ30-AI30-AH30</f>
        <v>0</v>
      </c>
      <c r="AL30" s="157">
        <v>-9</v>
      </c>
      <c r="AM30" s="66">
        <v>0</v>
      </c>
      <c r="AN30" s="66">
        <v>0</v>
      </c>
      <c r="AO30" s="66">
        <v>0</v>
      </c>
      <c r="AP30" s="163">
        <f>AQ30-AO30-AN30-AM30</f>
        <v>-5</v>
      </c>
      <c r="AQ30" s="157">
        <v>-5</v>
      </c>
      <c r="AR30" s="66">
        <v>0</v>
      </c>
      <c r="AS30" s="66">
        <v>0</v>
      </c>
      <c r="AT30" s="66">
        <v>0</v>
      </c>
      <c r="AU30" s="66">
        <f>AV30-AT30-AS30-AR30</f>
        <v>0</v>
      </c>
      <c r="AV30" s="55">
        <v>0</v>
      </c>
    </row>
    <row r="31" spans="1:48" ht="13.2" customHeight="1">
      <c r="A31" s="62"/>
      <c r="B31" s="133"/>
      <c r="C31" s="157"/>
      <c r="D31" s="133"/>
      <c r="E31" s="133"/>
      <c r="F31" s="133"/>
      <c r="G31" s="133"/>
      <c r="H31" s="55"/>
      <c r="I31" s="133"/>
      <c r="J31" s="133"/>
      <c r="K31" s="133"/>
      <c r="L31" s="133"/>
      <c r="M31" s="55"/>
      <c r="N31" s="163"/>
      <c r="O31" s="163"/>
      <c r="P31" s="163"/>
      <c r="Q31" s="133"/>
      <c r="R31" s="55"/>
      <c r="S31" s="163"/>
      <c r="T31" s="163"/>
      <c r="U31" s="163"/>
      <c r="V31" s="133"/>
      <c r="W31" s="55"/>
      <c r="X31" s="163"/>
      <c r="Y31" s="163"/>
      <c r="Z31" s="163"/>
      <c r="AA31" s="133"/>
      <c r="AB31" s="55"/>
      <c r="AC31" s="163"/>
      <c r="AD31" s="163"/>
      <c r="AE31" s="163"/>
      <c r="AF31" s="133"/>
      <c r="AG31" s="55"/>
      <c r="AH31" s="163"/>
      <c r="AI31" s="163"/>
      <c r="AJ31" s="163"/>
      <c r="AK31" s="133"/>
      <c r="AL31" s="55"/>
      <c r="AM31" s="163"/>
      <c r="AN31" s="163"/>
      <c r="AO31" s="163"/>
      <c r="AP31" s="133"/>
      <c r="AQ31" s="55"/>
      <c r="AR31" s="163"/>
      <c r="AS31" s="163"/>
      <c r="AT31" s="163"/>
      <c r="AU31" s="133"/>
      <c r="AV31" s="55"/>
    </row>
    <row r="32" spans="1:48" ht="13.2" customHeight="1">
      <c r="A32" s="158" t="s">
        <v>289</v>
      </c>
      <c r="B32" s="133"/>
      <c r="C32" s="157"/>
      <c r="D32" s="133"/>
      <c r="E32" s="133"/>
      <c r="F32" s="133"/>
      <c r="G32" s="133"/>
      <c r="H32" s="55"/>
      <c r="I32" s="133"/>
      <c r="J32" s="133"/>
      <c r="K32" s="133"/>
      <c r="L32" s="133"/>
      <c r="M32" s="55"/>
      <c r="N32" s="163"/>
      <c r="O32" s="163"/>
      <c r="P32" s="163"/>
      <c r="Q32" s="133"/>
      <c r="R32" s="55"/>
      <c r="S32" s="163"/>
      <c r="T32" s="163"/>
      <c r="U32" s="163"/>
      <c r="V32" s="133"/>
      <c r="W32" s="55">
        <v>0</v>
      </c>
      <c r="X32" s="66">
        <v>0</v>
      </c>
      <c r="Y32" s="66">
        <v>0</v>
      </c>
      <c r="Z32" s="66">
        <v>0</v>
      </c>
      <c r="AA32" s="66">
        <v>0</v>
      </c>
      <c r="AB32" s="55">
        <v>0</v>
      </c>
      <c r="AC32" s="66">
        <v>0</v>
      </c>
      <c r="AD32" s="66">
        <v>0</v>
      </c>
      <c r="AE32" s="66">
        <v>0</v>
      </c>
      <c r="AF32" s="66">
        <v>0</v>
      </c>
      <c r="AG32" s="55">
        <v>0</v>
      </c>
      <c r="AH32" s="66">
        <v>0</v>
      </c>
      <c r="AI32" s="66">
        <v>0</v>
      </c>
      <c r="AJ32" s="66">
        <v>0</v>
      </c>
      <c r="AK32" s="66">
        <f>AL32-AJ32-AI32-AH32</f>
        <v>40</v>
      </c>
      <c r="AL32" s="157">
        <v>40</v>
      </c>
      <c r="AM32" s="66">
        <v>0</v>
      </c>
      <c r="AN32" s="66">
        <v>0</v>
      </c>
      <c r="AO32" s="66">
        <v>0</v>
      </c>
      <c r="AP32" s="66">
        <f>AQ32-AO32-AN32-AM32</f>
        <v>0</v>
      </c>
      <c r="AQ32" s="55">
        <v>0</v>
      </c>
      <c r="AR32" s="66">
        <v>0</v>
      </c>
      <c r="AS32" s="66">
        <v>0</v>
      </c>
      <c r="AT32" s="66">
        <v>0</v>
      </c>
      <c r="AU32" s="66">
        <f>AV32-AT32-AS32-AR32</f>
        <v>0</v>
      </c>
      <c r="AV32" s="55">
        <v>0</v>
      </c>
    </row>
    <row r="33" spans="1:48" ht="13.2" customHeight="1">
      <c r="A33" s="62"/>
      <c r="B33" s="133"/>
      <c r="C33" s="157"/>
      <c r="D33" s="133"/>
      <c r="E33" s="133"/>
      <c r="F33" s="133"/>
      <c r="G33" s="133"/>
      <c r="H33" s="55"/>
      <c r="I33" s="133"/>
      <c r="J33" s="133"/>
      <c r="K33" s="133"/>
      <c r="L33" s="133"/>
      <c r="M33" s="55"/>
      <c r="N33" s="163"/>
      <c r="O33" s="163"/>
      <c r="P33" s="163"/>
      <c r="Q33" s="133"/>
      <c r="R33" s="55"/>
      <c r="S33" s="163"/>
      <c r="T33" s="163"/>
      <c r="U33" s="163"/>
      <c r="V33" s="133"/>
      <c r="W33" s="55"/>
      <c r="X33" s="163"/>
      <c r="Y33" s="163"/>
      <c r="Z33" s="163"/>
      <c r="AA33" s="133"/>
      <c r="AB33" s="55"/>
      <c r="AC33" s="163"/>
      <c r="AD33" s="163"/>
      <c r="AE33" s="163"/>
      <c r="AF33" s="133"/>
      <c r="AG33" s="55"/>
      <c r="AH33" s="163"/>
      <c r="AI33" s="163"/>
      <c r="AJ33" s="163"/>
      <c r="AK33" s="133"/>
      <c r="AL33" s="55"/>
      <c r="AM33" s="163"/>
      <c r="AN33" s="163"/>
      <c r="AO33" s="163"/>
      <c r="AP33" s="133"/>
      <c r="AQ33" s="55"/>
      <c r="AR33" s="163"/>
      <c r="AS33" s="163"/>
      <c r="AT33" s="163"/>
      <c r="AU33" s="133"/>
      <c r="AV33" s="55"/>
    </row>
    <row r="34" spans="1:48" ht="13.2" customHeight="1">
      <c r="A34" s="158" t="s">
        <v>201</v>
      </c>
      <c r="B34" s="133" t="s">
        <v>112</v>
      </c>
      <c r="C34" s="135" t="s">
        <v>112</v>
      </c>
      <c r="D34" s="134">
        <v>1</v>
      </c>
      <c r="E34" s="134">
        <v>1</v>
      </c>
      <c r="F34" s="133" t="s">
        <v>112</v>
      </c>
      <c r="G34" s="133">
        <v>-2</v>
      </c>
      <c r="H34" s="55" t="s">
        <v>112</v>
      </c>
      <c r="I34" s="133" t="s">
        <v>112</v>
      </c>
      <c r="J34" s="133" t="s">
        <v>112</v>
      </c>
      <c r="K34" s="133" t="s">
        <v>112</v>
      </c>
      <c r="L34" s="133" t="s">
        <v>112</v>
      </c>
      <c r="M34" s="55" t="s">
        <v>112</v>
      </c>
      <c r="N34" s="163">
        <v>15</v>
      </c>
      <c r="O34" s="163">
        <v>3</v>
      </c>
      <c r="P34" s="163">
        <v>-7</v>
      </c>
      <c r="Q34" s="133" t="s">
        <v>112</v>
      </c>
      <c r="R34" s="55">
        <v>11</v>
      </c>
      <c r="S34" s="163">
        <v>2</v>
      </c>
      <c r="T34" s="163">
        <v>1</v>
      </c>
      <c r="U34" s="163">
        <v>19</v>
      </c>
      <c r="V34" s="134">
        <f>W34-U34-T34-S34</f>
        <v>-1</v>
      </c>
      <c r="W34" s="55">
        <v>21</v>
      </c>
      <c r="X34" s="163">
        <v>12</v>
      </c>
      <c r="Y34" s="163">
        <v>8</v>
      </c>
      <c r="Z34" s="163">
        <v>1</v>
      </c>
      <c r="AA34" s="134">
        <f>AB34-Z34-Y34-X34</f>
        <v>69</v>
      </c>
      <c r="AB34" s="157">
        <v>90</v>
      </c>
      <c r="AC34" s="163">
        <v>-1</v>
      </c>
      <c r="AD34" s="163">
        <v>2</v>
      </c>
      <c r="AE34" s="163">
        <v>2</v>
      </c>
      <c r="AF34" s="134">
        <f>AG34-AE34-AD34-AC34</f>
        <v>8</v>
      </c>
      <c r="AG34" s="157">
        <v>11</v>
      </c>
      <c r="AH34" s="163">
        <v>1</v>
      </c>
      <c r="AI34" s="163">
        <v>-4</v>
      </c>
      <c r="AJ34" s="163">
        <v>-1</v>
      </c>
      <c r="AK34" s="134">
        <f>AL34-AJ34-AI34-AH34</f>
        <v>14</v>
      </c>
      <c r="AL34" s="55">
        <v>10</v>
      </c>
      <c r="AM34" s="163">
        <v>-29</v>
      </c>
      <c r="AN34" s="163">
        <v>-2</v>
      </c>
      <c r="AO34" s="163">
        <v>-1</v>
      </c>
      <c r="AP34" s="134">
        <f>AQ34-AO34-AN34-AM34</f>
        <v>3</v>
      </c>
      <c r="AQ34" s="157">
        <v>-29</v>
      </c>
      <c r="AR34" s="163">
        <v>42</v>
      </c>
      <c r="AS34" s="66">
        <v>0</v>
      </c>
      <c r="AT34" s="66">
        <v>5</v>
      </c>
      <c r="AU34" s="134">
        <f>AV34-AT34-AS34-AR34</f>
        <v>1</v>
      </c>
      <c r="AV34" s="157">
        <v>48</v>
      </c>
    </row>
    <row r="35" spans="1:48" ht="13.2" customHeight="1">
      <c r="A35" s="159"/>
      <c r="B35" s="134"/>
      <c r="C35" s="157"/>
      <c r="D35" s="134"/>
      <c r="E35" s="134"/>
      <c r="F35" s="134"/>
      <c r="G35" s="134"/>
      <c r="H35" s="157"/>
      <c r="I35" s="134"/>
      <c r="J35" s="134"/>
      <c r="K35" s="134"/>
      <c r="L35" s="134"/>
      <c r="M35" s="157"/>
      <c r="N35" s="164"/>
      <c r="O35" s="164"/>
      <c r="P35" s="164"/>
      <c r="Q35" s="134"/>
      <c r="R35" s="157"/>
      <c r="S35" s="164"/>
      <c r="T35" s="164"/>
      <c r="U35" s="164"/>
      <c r="V35" s="134"/>
      <c r="W35" s="157"/>
      <c r="X35" s="164"/>
      <c r="Y35" s="164"/>
      <c r="Z35" s="164"/>
      <c r="AA35" s="134"/>
      <c r="AB35" s="157"/>
      <c r="AC35" s="164"/>
      <c r="AD35" s="164"/>
      <c r="AE35" s="164"/>
      <c r="AF35" s="134"/>
      <c r="AG35" s="157"/>
      <c r="AH35" s="164"/>
      <c r="AI35" s="164"/>
      <c r="AJ35" s="164"/>
      <c r="AK35" s="134"/>
      <c r="AL35" s="157"/>
      <c r="AM35" s="164"/>
      <c r="AN35" s="164"/>
      <c r="AO35" s="164"/>
      <c r="AP35" s="134"/>
      <c r="AQ35" s="157"/>
      <c r="AR35" s="164"/>
      <c r="AS35" s="164"/>
      <c r="AT35" s="164"/>
      <c r="AU35" s="134"/>
      <c r="AV35" s="157"/>
    </row>
    <row r="36" spans="1:48" ht="13.2" customHeight="1">
      <c r="A36" s="160" t="s">
        <v>141</v>
      </c>
      <c r="B36" s="161">
        <f t="shared" ref="B36:S36" si="0">SUM(B12:B34)</f>
        <v>81</v>
      </c>
      <c r="C36" s="162">
        <f t="shared" si="0"/>
        <v>-15</v>
      </c>
      <c r="D36" s="161">
        <f t="shared" si="0"/>
        <v>-8</v>
      </c>
      <c r="E36" s="161">
        <f t="shared" si="0"/>
        <v>-568</v>
      </c>
      <c r="F36" s="161">
        <f t="shared" si="0"/>
        <v>-25</v>
      </c>
      <c r="G36" s="161">
        <f t="shared" si="0"/>
        <v>15</v>
      </c>
      <c r="H36" s="162">
        <f t="shared" si="0"/>
        <v>-586</v>
      </c>
      <c r="I36" s="161">
        <f t="shared" si="0"/>
        <v>-17</v>
      </c>
      <c r="J36" s="161">
        <f t="shared" si="0"/>
        <v>-141</v>
      </c>
      <c r="K36" s="161">
        <f t="shared" si="0"/>
        <v>-13</v>
      </c>
      <c r="L36" s="161">
        <f t="shared" si="0"/>
        <v>76</v>
      </c>
      <c r="M36" s="162">
        <f t="shared" si="0"/>
        <v>-95</v>
      </c>
      <c r="N36" s="165">
        <f t="shared" si="0"/>
        <v>5</v>
      </c>
      <c r="O36" s="165">
        <f t="shared" si="0"/>
        <v>-12</v>
      </c>
      <c r="P36" s="165">
        <f t="shared" si="0"/>
        <v>-26</v>
      </c>
      <c r="Q36" s="161">
        <f t="shared" si="0"/>
        <v>33</v>
      </c>
      <c r="R36" s="162">
        <f t="shared" si="0"/>
        <v>0</v>
      </c>
      <c r="S36" s="165">
        <f t="shared" si="0"/>
        <v>-4</v>
      </c>
      <c r="T36" s="165">
        <f>SUM(T12:T34)</f>
        <v>-1</v>
      </c>
      <c r="U36" s="165">
        <f>SUM(U12:U34)</f>
        <v>-23</v>
      </c>
      <c r="V36" s="161">
        <f>SUM(V12:V34)</f>
        <v>6</v>
      </c>
      <c r="W36" s="162">
        <f>SUM(W12:W35)</f>
        <v>-19</v>
      </c>
      <c r="X36" s="165">
        <f>SUM(X12:X34)</f>
        <v>23</v>
      </c>
      <c r="Y36" s="165">
        <f>SUM(Y12:Y34)</f>
        <v>86</v>
      </c>
      <c r="Z36" s="165">
        <f>SUM(Z12:Z34)</f>
        <v>12</v>
      </c>
      <c r="AA36" s="161">
        <f>SUM(AA12:AA34)</f>
        <v>513</v>
      </c>
      <c r="AB36" s="162">
        <f>SUM(AB12:AB35)</f>
        <v>634</v>
      </c>
      <c r="AC36" s="165">
        <f>SUM(AC12:AC34)</f>
        <v>-25</v>
      </c>
      <c r="AD36" s="165">
        <f>SUM(AD12:AD34)</f>
        <v>-414</v>
      </c>
      <c r="AE36" s="165">
        <f>SUM(AE12:AE34)</f>
        <v>39</v>
      </c>
      <c r="AF36" s="161">
        <f>AG36-AE36-AD36-AC36</f>
        <v>179</v>
      </c>
      <c r="AG36" s="162">
        <f>SUM(AG12:AG35)</f>
        <v>-221</v>
      </c>
      <c r="AH36" s="165">
        <f>SUM(AH12:AH34)</f>
        <v>-3</v>
      </c>
      <c r="AI36" s="165">
        <f>SUM(AI12:AI34)</f>
        <v>-19</v>
      </c>
      <c r="AJ36" s="165">
        <f>SUM(AJ12:AJ34)</f>
        <v>-7</v>
      </c>
      <c r="AK36" s="161">
        <f>AL36-AJ36-AI36-AH36</f>
        <v>103</v>
      </c>
      <c r="AL36" s="162">
        <f>SUM(AL12:AL35)</f>
        <v>74</v>
      </c>
      <c r="AM36" s="165">
        <f>SUM(AM12:AM34)</f>
        <v>-152</v>
      </c>
      <c r="AN36" s="165">
        <f>SUM(AN12:AN34)</f>
        <v>2</v>
      </c>
      <c r="AO36" s="165">
        <f>SUM(AO12:AO34)</f>
        <v>7</v>
      </c>
      <c r="AP36" s="161">
        <f>AQ36-AO36-AN36-AM36</f>
        <v>66</v>
      </c>
      <c r="AQ36" s="162">
        <f>SUM(AQ12:AQ35)</f>
        <v>-77</v>
      </c>
      <c r="AR36" s="165">
        <f>SUM(AR12:AR34)</f>
        <v>46</v>
      </c>
      <c r="AS36" s="165">
        <f>SUM(AS12:AS34)</f>
        <v>3</v>
      </c>
      <c r="AT36" s="165">
        <f>SUM(AT12:AT34)</f>
        <v>10</v>
      </c>
      <c r="AU36" s="161">
        <f>AV36-AT36-AS36-AR36</f>
        <v>161</v>
      </c>
      <c r="AV36" s="162">
        <f>SUM(AV12:AV35)</f>
        <v>220</v>
      </c>
    </row>
    <row r="37" spans="1:48" ht="3" customHeight="1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</row>
    <row r="38" spans="1:48" ht="3.75" customHeight="1">
      <c r="A38" s="42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</row>
    <row r="39" spans="1:48" ht="21">
      <c r="A39" s="33" t="s">
        <v>317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</row>
    <row r="40" spans="1:48">
      <c r="A40" s="53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</row>
    <row r="41" spans="1:48">
      <c r="A41" s="295" t="s">
        <v>297</v>
      </c>
      <c r="B41" s="283"/>
      <c r="C41" s="283"/>
      <c r="D41" s="283"/>
      <c r="E41" s="283"/>
      <c r="F41" s="283"/>
      <c r="G41" s="283"/>
      <c r="H41" s="283"/>
      <c r="I41" s="283"/>
      <c r="J41" s="283"/>
      <c r="K41" s="283"/>
      <c r="L41" s="283"/>
      <c r="M41" s="283"/>
      <c r="N41" s="283"/>
      <c r="O41" s="283"/>
      <c r="P41" s="283"/>
      <c r="Q41" s="283"/>
      <c r="R41" s="283"/>
      <c r="S41" s="283"/>
      <c r="T41" s="283"/>
      <c r="U41" s="283"/>
      <c r="V41" s="283"/>
      <c r="W41" s="283"/>
      <c r="X41" s="283"/>
      <c r="Y41" s="283"/>
      <c r="Z41" s="283"/>
      <c r="AA41" s="283"/>
      <c r="AB41" s="283"/>
      <c r="AC41" s="283"/>
      <c r="AD41" s="283"/>
      <c r="AE41" s="283"/>
      <c r="AF41" s="283"/>
      <c r="AG41" s="283"/>
      <c r="AH41" s="283"/>
      <c r="AI41" s="283"/>
      <c r="AJ41" s="283"/>
      <c r="AK41" s="283"/>
      <c r="AL41" s="283"/>
      <c r="AM41" s="283"/>
      <c r="AN41" s="283"/>
      <c r="AO41" s="283"/>
      <c r="AP41" s="283"/>
      <c r="AQ41" s="283"/>
      <c r="AR41" s="283"/>
      <c r="AS41" s="283"/>
      <c r="AT41" s="283"/>
      <c r="AU41" s="283"/>
      <c r="AV41" s="283"/>
    </row>
    <row r="42" spans="1:48">
      <c r="A42" s="2" t="s">
        <v>306</v>
      </c>
      <c r="W42" s="55"/>
      <c r="AB42" s="157">
        <v>370</v>
      </c>
      <c r="AC42" s="2">
        <v>85</v>
      </c>
      <c r="AD42" s="2">
        <v>89</v>
      </c>
      <c r="AE42" s="2">
        <v>94</v>
      </c>
      <c r="AF42" s="2">
        <f>AG42-AE42-AD42-AC42</f>
        <v>81</v>
      </c>
      <c r="AG42" s="157">
        <v>349</v>
      </c>
      <c r="AH42" s="2">
        <v>73</v>
      </c>
      <c r="AI42" s="2">
        <v>72</v>
      </c>
      <c r="AJ42" s="2">
        <v>66</v>
      </c>
      <c r="AK42" s="2">
        <f>AL42-AJ42-AI42-AH42</f>
        <v>62</v>
      </c>
      <c r="AL42" s="157">
        <v>273</v>
      </c>
      <c r="AM42" s="2">
        <v>59</v>
      </c>
      <c r="AN42" s="2">
        <v>60</v>
      </c>
      <c r="AO42" s="2">
        <v>57</v>
      </c>
      <c r="AP42" s="2">
        <f>AQ42-AO42-AN42-AM42</f>
        <v>54</v>
      </c>
      <c r="AQ42" s="157">
        <v>230</v>
      </c>
      <c r="AR42" s="2">
        <v>51</v>
      </c>
      <c r="AS42" s="2">
        <v>51</v>
      </c>
      <c r="AT42" s="2">
        <v>53</v>
      </c>
      <c r="AU42" s="66">
        <f>AV42-AT42-AS42-AR42</f>
        <v>56</v>
      </c>
      <c r="AV42" s="157">
        <v>211</v>
      </c>
    </row>
    <row r="43" spans="1:48" ht="12.75" customHeight="1">
      <c r="A43" s="158" t="s">
        <v>307</v>
      </c>
      <c r="W43" s="55"/>
      <c r="AB43" s="55">
        <v>0</v>
      </c>
      <c r="AC43" s="66">
        <v>0</v>
      </c>
      <c r="AD43" s="66">
        <v>0</v>
      </c>
      <c r="AE43" s="2">
        <v>73</v>
      </c>
      <c r="AF43" s="2">
        <f t="shared" ref="AF43:AF54" si="1">AG43-AE43-AD43-AC43</f>
        <v>20</v>
      </c>
      <c r="AG43" s="157">
        <v>93</v>
      </c>
      <c r="AH43" s="66">
        <v>0</v>
      </c>
      <c r="AI43" s="2">
        <v>51</v>
      </c>
      <c r="AJ43" s="66">
        <v>0</v>
      </c>
      <c r="AK43" s="2">
        <f t="shared" ref="AK43:AK54" si="2">AL43-AJ43-AI43-AH43</f>
        <v>14</v>
      </c>
      <c r="AL43" s="157">
        <v>65</v>
      </c>
      <c r="AM43" s="66">
        <v>0</v>
      </c>
      <c r="AN43" s="66">
        <v>0</v>
      </c>
      <c r="AO43" s="2">
        <v>15</v>
      </c>
      <c r="AP43" s="66">
        <f t="shared" ref="AP43:AP49" si="3">AQ43-AO43-AN43-AM43</f>
        <v>0</v>
      </c>
      <c r="AQ43" s="157">
        <v>15</v>
      </c>
      <c r="AR43" s="2">
        <v>26</v>
      </c>
      <c r="AS43" s="66">
        <v>0</v>
      </c>
      <c r="AT43" s="66">
        <v>0</v>
      </c>
      <c r="AU43" s="66">
        <f t="shared" ref="AU43:AU49" si="4">AV43-AT43-AS43-AR43</f>
        <v>0</v>
      </c>
      <c r="AV43" s="157">
        <v>26</v>
      </c>
    </row>
    <row r="44" spans="1:48">
      <c r="A44" s="2" t="s">
        <v>308</v>
      </c>
      <c r="W44" s="55"/>
      <c r="AB44" s="157">
        <v>26</v>
      </c>
      <c r="AC44" s="2">
        <v>6</v>
      </c>
      <c r="AD44" s="2">
        <v>7</v>
      </c>
      <c r="AE44" s="2">
        <v>9</v>
      </c>
      <c r="AF44" s="2">
        <f t="shared" si="1"/>
        <v>7</v>
      </c>
      <c r="AG44" s="157">
        <v>29</v>
      </c>
      <c r="AH44" s="2">
        <v>7</v>
      </c>
      <c r="AI44" s="2">
        <v>7</v>
      </c>
      <c r="AJ44" s="2">
        <v>7</v>
      </c>
      <c r="AK44" s="2">
        <f t="shared" si="2"/>
        <v>9</v>
      </c>
      <c r="AL44" s="157">
        <v>30</v>
      </c>
      <c r="AM44" s="2">
        <v>9</v>
      </c>
      <c r="AN44" s="2">
        <v>10</v>
      </c>
      <c r="AO44" s="2">
        <v>9</v>
      </c>
      <c r="AP44" s="2">
        <f t="shared" si="3"/>
        <v>12</v>
      </c>
      <c r="AQ44" s="157">
        <v>40</v>
      </c>
      <c r="AR44" s="2">
        <v>10</v>
      </c>
      <c r="AS44" s="2">
        <v>10</v>
      </c>
      <c r="AT44" s="2">
        <v>12</v>
      </c>
      <c r="AU44" s="66">
        <f t="shared" si="4"/>
        <v>11</v>
      </c>
      <c r="AV44" s="157">
        <v>43</v>
      </c>
    </row>
    <row r="45" spans="1:48">
      <c r="A45" s="2" t="s">
        <v>309</v>
      </c>
      <c r="W45" s="55"/>
      <c r="AB45" s="157">
        <v>63</v>
      </c>
      <c r="AC45" s="2">
        <v>5</v>
      </c>
      <c r="AD45" s="2">
        <v>31</v>
      </c>
      <c r="AE45" s="66">
        <v>0</v>
      </c>
      <c r="AF45" s="2">
        <f t="shared" si="1"/>
        <v>7</v>
      </c>
      <c r="AG45" s="157">
        <v>43</v>
      </c>
      <c r="AH45" s="2">
        <v>2</v>
      </c>
      <c r="AI45" s="2">
        <v>4</v>
      </c>
      <c r="AJ45" s="2">
        <v>10</v>
      </c>
      <c r="AK45" s="2">
        <f t="shared" si="2"/>
        <v>6</v>
      </c>
      <c r="AL45" s="157">
        <v>22</v>
      </c>
      <c r="AM45" s="2">
        <v>4</v>
      </c>
      <c r="AN45" s="2">
        <v>16</v>
      </c>
      <c r="AO45" s="2">
        <v>19</v>
      </c>
      <c r="AP45" s="2">
        <f t="shared" si="3"/>
        <v>10</v>
      </c>
      <c r="AQ45" s="157">
        <v>49</v>
      </c>
      <c r="AR45" s="2">
        <v>28</v>
      </c>
      <c r="AS45" s="2">
        <v>51</v>
      </c>
      <c r="AT45" s="2">
        <v>33</v>
      </c>
      <c r="AU45" s="66">
        <f t="shared" si="4"/>
        <v>13</v>
      </c>
      <c r="AV45" s="157">
        <v>125</v>
      </c>
    </row>
    <row r="46" spans="1:48">
      <c r="A46" s="2" t="s">
        <v>310</v>
      </c>
      <c r="W46" s="55"/>
      <c r="AB46" s="157">
        <v>9</v>
      </c>
      <c r="AC46" s="2">
        <v>12</v>
      </c>
      <c r="AD46" s="2">
        <v>18</v>
      </c>
      <c r="AE46" s="2">
        <v>42</v>
      </c>
      <c r="AF46" s="2">
        <f t="shared" si="1"/>
        <v>17</v>
      </c>
      <c r="AG46" s="157">
        <v>89</v>
      </c>
      <c r="AH46" s="163">
        <v>-29</v>
      </c>
      <c r="AI46" s="2">
        <v>29</v>
      </c>
      <c r="AJ46" s="2">
        <v>8</v>
      </c>
      <c r="AK46" s="66">
        <f t="shared" si="2"/>
        <v>0</v>
      </c>
      <c r="AL46" s="157">
        <v>8</v>
      </c>
      <c r="AM46" s="163">
        <v>3</v>
      </c>
      <c r="AN46" s="2">
        <v>2</v>
      </c>
      <c r="AO46" s="2">
        <v>4</v>
      </c>
      <c r="AP46" s="163">
        <f t="shared" si="3"/>
        <v>-2</v>
      </c>
      <c r="AQ46" s="55">
        <v>7</v>
      </c>
      <c r="AR46" s="66">
        <v>0</v>
      </c>
      <c r="AS46" s="66">
        <v>0</v>
      </c>
      <c r="AT46" s="66">
        <v>0</v>
      </c>
      <c r="AU46" s="66">
        <v>0</v>
      </c>
      <c r="AV46" s="55">
        <v>0</v>
      </c>
    </row>
    <row r="47" spans="1:48">
      <c r="A47" s="2" t="s">
        <v>378</v>
      </c>
      <c r="W47" s="55"/>
      <c r="AB47" s="157">
        <v>-24</v>
      </c>
      <c r="AC47" s="2">
        <v>3</v>
      </c>
      <c r="AD47" s="2">
        <v>3</v>
      </c>
      <c r="AE47" s="2">
        <v>3</v>
      </c>
      <c r="AF47" s="66">
        <f t="shared" si="1"/>
        <v>0</v>
      </c>
      <c r="AG47" s="55">
        <v>9</v>
      </c>
      <c r="AH47" s="163">
        <v>-7</v>
      </c>
      <c r="AI47" s="2">
        <v>4</v>
      </c>
      <c r="AJ47" s="66">
        <v>0</v>
      </c>
      <c r="AK47" s="2">
        <f t="shared" si="2"/>
        <v>14</v>
      </c>
      <c r="AL47" s="157">
        <v>11</v>
      </c>
      <c r="AM47" s="163">
        <v>-7</v>
      </c>
      <c r="AN47" s="2">
        <v>3</v>
      </c>
      <c r="AO47" s="2">
        <v>2</v>
      </c>
      <c r="AP47" s="163">
        <f t="shared" si="3"/>
        <v>2</v>
      </c>
      <c r="AQ47" s="55">
        <v>0</v>
      </c>
      <c r="AR47" s="163">
        <v>-6</v>
      </c>
      <c r="AS47" s="163">
        <v>-18</v>
      </c>
      <c r="AT47" s="163">
        <v>-2</v>
      </c>
      <c r="AU47" s="66">
        <f t="shared" si="4"/>
        <v>3</v>
      </c>
      <c r="AV47" s="157">
        <v>-23</v>
      </c>
    </row>
    <row r="48" spans="1:48">
      <c r="A48" s="2" t="s">
        <v>311</v>
      </c>
      <c r="W48" s="55"/>
      <c r="AB48" s="157">
        <v>5</v>
      </c>
      <c r="AC48" s="2">
        <v>2</v>
      </c>
      <c r="AD48" s="2">
        <v>1</v>
      </c>
      <c r="AE48" s="2">
        <v>3</v>
      </c>
      <c r="AF48" s="2">
        <f t="shared" si="1"/>
        <v>6</v>
      </c>
      <c r="AG48" s="157">
        <v>12</v>
      </c>
      <c r="AH48" s="2">
        <v>2</v>
      </c>
      <c r="AI48" s="2">
        <v>2</v>
      </c>
      <c r="AJ48" s="2">
        <v>3</v>
      </c>
      <c r="AK48" s="66">
        <f t="shared" si="2"/>
        <v>0</v>
      </c>
      <c r="AL48" s="157">
        <v>7</v>
      </c>
      <c r="AM48" s="2">
        <v>2</v>
      </c>
      <c r="AN48" s="2">
        <v>1</v>
      </c>
      <c r="AO48" s="2">
        <v>3</v>
      </c>
      <c r="AP48" s="66">
        <f t="shared" si="3"/>
        <v>2</v>
      </c>
      <c r="AQ48" s="157">
        <v>8</v>
      </c>
      <c r="AR48" s="2">
        <v>4</v>
      </c>
      <c r="AS48" s="2">
        <v>4</v>
      </c>
      <c r="AT48" s="2">
        <v>1</v>
      </c>
      <c r="AU48" s="66">
        <f t="shared" si="4"/>
        <v>10</v>
      </c>
      <c r="AV48" s="157">
        <v>19</v>
      </c>
    </row>
    <row r="49" spans="1:48" ht="26.4">
      <c r="A49" s="158" t="s">
        <v>312</v>
      </c>
      <c r="W49" s="55"/>
      <c r="AB49" s="157">
        <v>43</v>
      </c>
      <c r="AC49" s="66">
        <v>0</v>
      </c>
      <c r="AD49" s="66">
        <v>0</v>
      </c>
      <c r="AE49" s="66">
        <v>0</v>
      </c>
      <c r="AF49" s="66">
        <f t="shared" si="1"/>
        <v>0</v>
      </c>
      <c r="AG49" s="55">
        <v>0</v>
      </c>
      <c r="AH49" s="66">
        <v>0</v>
      </c>
      <c r="AI49" s="66">
        <v>0</v>
      </c>
      <c r="AJ49" s="66">
        <v>0</v>
      </c>
      <c r="AK49" s="66">
        <f t="shared" si="2"/>
        <v>0</v>
      </c>
      <c r="AL49" s="55">
        <v>0</v>
      </c>
      <c r="AM49" s="66">
        <v>0</v>
      </c>
      <c r="AN49" s="66">
        <v>0</v>
      </c>
      <c r="AO49" s="66">
        <v>0</v>
      </c>
      <c r="AP49" s="66">
        <f t="shared" si="3"/>
        <v>0</v>
      </c>
      <c r="AQ49" s="55">
        <v>0</v>
      </c>
      <c r="AR49" s="66">
        <v>0</v>
      </c>
      <c r="AS49" s="66">
        <v>0</v>
      </c>
      <c r="AT49" s="66">
        <v>0</v>
      </c>
      <c r="AU49" s="66">
        <f t="shared" si="4"/>
        <v>0</v>
      </c>
      <c r="AV49" s="55">
        <v>0</v>
      </c>
    </row>
    <row r="50" spans="1:48" ht="5.25" customHeight="1">
      <c r="A50" s="295"/>
      <c r="B50" s="283"/>
      <c r="C50" s="283"/>
      <c r="D50" s="283"/>
      <c r="E50" s="283"/>
      <c r="F50" s="283"/>
      <c r="G50" s="283"/>
      <c r="H50" s="283"/>
      <c r="I50" s="283"/>
      <c r="J50" s="283"/>
      <c r="K50" s="283"/>
      <c r="L50" s="283"/>
      <c r="M50" s="283"/>
      <c r="N50" s="283"/>
      <c r="O50" s="283"/>
      <c r="P50" s="283"/>
      <c r="Q50" s="283"/>
      <c r="R50" s="283"/>
      <c r="S50" s="283"/>
      <c r="T50" s="283"/>
      <c r="U50" s="283"/>
      <c r="V50" s="283"/>
      <c r="W50" s="283"/>
      <c r="X50" s="283"/>
      <c r="Y50" s="283"/>
      <c r="Z50" s="283"/>
      <c r="AA50" s="283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</row>
    <row r="51" spans="1:48">
      <c r="A51" s="2" t="s">
        <v>404</v>
      </c>
      <c r="W51" s="55"/>
      <c r="AB51" s="55">
        <v>0</v>
      </c>
      <c r="AC51" s="2"/>
      <c r="AD51" s="2"/>
      <c r="AE51" s="2"/>
      <c r="AF51" s="2"/>
      <c r="AG51" s="55">
        <v>0</v>
      </c>
      <c r="AH51" s="66">
        <v>0</v>
      </c>
      <c r="AI51" s="66">
        <v>0</v>
      </c>
      <c r="AJ51" s="66">
        <v>0</v>
      </c>
      <c r="AK51" s="66">
        <f t="shared" ref="AK51" si="5">AL51-AJ51-AI51-AH51</f>
        <v>0</v>
      </c>
      <c r="AL51" s="55">
        <v>0</v>
      </c>
      <c r="AM51" s="66">
        <v>0</v>
      </c>
      <c r="AN51" s="66">
        <v>0</v>
      </c>
      <c r="AO51" s="66">
        <v>0</v>
      </c>
      <c r="AP51" s="66">
        <f t="shared" ref="AP51" si="6">AQ51-AO51-AN51-AM51</f>
        <v>0</v>
      </c>
      <c r="AQ51" s="55">
        <v>0</v>
      </c>
      <c r="AR51" s="2">
        <v>20</v>
      </c>
      <c r="AS51" s="2">
        <v>10</v>
      </c>
      <c r="AT51" s="2">
        <v>11</v>
      </c>
      <c r="AU51" s="163">
        <f t="shared" ref="AU51" si="7">AV51-AT51-AS51-AR51</f>
        <v>-1</v>
      </c>
      <c r="AV51" s="157">
        <v>40</v>
      </c>
    </row>
    <row r="52" spans="1:48">
      <c r="A52" s="2" t="s">
        <v>315</v>
      </c>
      <c r="W52" s="55"/>
      <c r="AB52" s="157">
        <v>30</v>
      </c>
      <c r="AC52" s="2">
        <v>8</v>
      </c>
      <c r="AD52" s="2">
        <v>7</v>
      </c>
      <c r="AE52" s="2">
        <v>8</v>
      </c>
      <c r="AF52" s="2">
        <f t="shared" si="1"/>
        <v>6</v>
      </c>
      <c r="AG52" s="157">
        <v>29</v>
      </c>
      <c r="AH52" s="2">
        <v>8</v>
      </c>
      <c r="AI52" s="2">
        <v>7</v>
      </c>
      <c r="AJ52" s="2">
        <v>8</v>
      </c>
      <c r="AK52" s="2">
        <f t="shared" si="2"/>
        <v>7</v>
      </c>
      <c r="AL52" s="157">
        <v>30</v>
      </c>
      <c r="AM52" s="2">
        <v>8</v>
      </c>
      <c r="AN52" s="2">
        <v>7</v>
      </c>
      <c r="AO52" s="2">
        <v>6</v>
      </c>
      <c r="AP52" s="2">
        <f>AQ52-AO52-AN52-AM52</f>
        <v>7</v>
      </c>
      <c r="AQ52" s="157">
        <v>28</v>
      </c>
      <c r="AR52" s="2">
        <v>6</v>
      </c>
      <c r="AS52" s="2">
        <v>6</v>
      </c>
      <c r="AT52" s="2">
        <v>5</v>
      </c>
      <c r="AU52" s="66">
        <f>AV52-AT52-AS52-AR52</f>
        <v>3</v>
      </c>
      <c r="AV52" s="157">
        <v>20</v>
      </c>
    </row>
    <row r="53" spans="1:48">
      <c r="A53" s="2" t="s">
        <v>313</v>
      </c>
      <c r="W53" s="55"/>
      <c r="AB53" s="157">
        <v>27</v>
      </c>
      <c r="AC53" s="2">
        <v>6</v>
      </c>
      <c r="AD53" s="2">
        <v>6</v>
      </c>
      <c r="AE53" s="2">
        <v>11</v>
      </c>
      <c r="AF53" s="2">
        <f t="shared" si="1"/>
        <v>9</v>
      </c>
      <c r="AG53" s="157">
        <v>32</v>
      </c>
      <c r="AH53" s="2">
        <v>6</v>
      </c>
      <c r="AI53" s="2">
        <v>3</v>
      </c>
      <c r="AJ53" s="2">
        <v>6</v>
      </c>
      <c r="AK53" s="66">
        <f t="shared" si="2"/>
        <v>0</v>
      </c>
      <c r="AL53" s="157">
        <v>15</v>
      </c>
      <c r="AM53" s="2">
        <v>11</v>
      </c>
      <c r="AN53" s="2">
        <v>1</v>
      </c>
      <c r="AO53" s="2">
        <v>3</v>
      </c>
      <c r="AP53" s="66">
        <f>AQ53-AO53-AN53-AM53</f>
        <v>1</v>
      </c>
      <c r="AQ53" s="157">
        <v>16</v>
      </c>
      <c r="AR53" s="2">
        <v>2</v>
      </c>
      <c r="AS53" s="2">
        <v>15</v>
      </c>
      <c r="AT53" s="2">
        <v>8</v>
      </c>
      <c r="AU53" s="66">
        <f>AV53-AT53-AS53-AR53</f>
        <v>15</v>
      </c>
      <c r="AV53" s="157">
        <v>40</v>
      </c>
    </row>
    <row r="54" spans="1:48">
      <c r="A54" s="2" t="s">
        <v>314</v>
      </c>
      <c r="W54" s="55"/>
      <c r="AB54" s="55">
        <v>0</v>
      </c>
      <c r="AC54" s="66">
        <v>0</v>
      </c>
      <c r="AD54" s="66">
        <v>0</v>
      </c>
      <c r="AE54" s="66">
        <v>0</v>
      </c>
      <c r="AF54" s="2">
        <f t="shared" si="1"/>
        <v>14</v>
      </c>
      <c r="AG54" s="157">
        <v>14</v>
      </c>
      <c r="AH54" s="66">
        <v>0</v>
      </c>
      <c r="AI54" s="66">
        <v>0</v>
      </c>
      <c r="AJ54" s="66">
        <v>0</v>
      </c>
      <c r="AK54" s="66">
        <f t="shared" si="2"/>
        <v>0</v>
      </c>
      <c r="AL54" s="55">
        <v>0</v>
      </c>
      <c r="AM54" s="66">
        <v>0</v>
      </c>
      <c r="AN54" s="66">
        <v>0</v>
      </c>
      <c r="AO54" s="66">
        <v>0</v>
      </c>
      <c r="AP54" s="66">
        <f>AQ54-AO54-AN54-AM54</f>
        <v>0</v>
      </c>
      <c r="AQ54" s="55">
        <v>0</v>
      </c>
      <c r="AR54" s="66">
        <v>0</v>
      </c>
      <c r="AS54" s="66">
        <v>0</v>
      </c>
      <c r="AT54" s="66">
        <v>0</v>
      </c>
      <c r="AU54" s="66">
        <f>AV54-AT54-AS54-AR54</f>
        <v>0</v>
      </c>
      <c r="AV54" s="55">
        <v>0</v>
      </c>
    </row>
    <row r="55" spans="1:48">
      <c r="A55" s="295" t="s">
        <v>316</v>
      </c>
      <c r="B55" s="283"/>
      <c r="C55" s="283"/>
      <c r="D55" s="283"/>
      <c r="E55" s="283"/>
      <c r="F55" s="283"/>
      <c r="G55" s="283"/>
      <c r="H55" s="283"/>
      <c r="I55" s="283"/>
      <c r="J55" s="283"/>
      <c r="K55" s="283"/>
      <c r="L55" s="283"/>
      <c r="M55" s="283"/>
      <c r="N55" s="283"/>
      <c r="O55" s="283"/>
      <c r="P55" s="283"/>
      <c r="Q55" s="283"/>
      <c r="R55" s="283"/>
      <c r="S55" s="283"/>
      <c r="T55" s="283"/>
      <c r="U55" s="283"/>
      <c r="V55" s="283"/>
      <c r="W55" s="283"/>
      <c r="X55" s="283"/>
      <c r="Y55" s="283"/>
      <c r="Z55" s="283"/>
      <c r="AA55" s="283"/>
      <c r="AB55" s="315">
        <f t="shared" ref="AB55:AQ55" si="8">AB42+AB43+AB44+AB45+AB46+AB47+AB48+AB49-AB52-AB53-AB54</f>
        <v>435</v>
      </c>
      <c r="AC55" s="315">
        <f t="shared" si="8"/>
        <v>99</v>
      </c>
      <c r="AD55" s="315">
        <f t="shared" si="8"/>
        <v>136</v>
      </c>
      <c r="AE55" s="315">
        <f t="shared" si="8"/>
        <v>205</v>
      </c>
      <c r="AF55" s="315">
        <f t="shared" si="8"/>
        <v>109</v>
      </c>
      <c r="AG55" s="315">
        <f t="shared" si="8"/>
        <v>549</v>
      </c>
      <c r="AH55" s="315">
        <f t="shared" si="8"/>
        <v>34</v>
      </c>
      <c r="AI55" s="315">
        <f t="shared" si="8"/>
        <v>159</v>
      </c>
      <c r="AJ55" s="315">
        <f t="shared" si="8"/>
        <v>80</v>
      </c>
      <c r="AK55" s="315">
        <f t="shared" si="8"/>
        <v>98</v>
      </c>
      <c r="AL55" s="315">
        <f t="shared" si="8"/>
        <v>371</v>
      </c>
      <c r="AM55" s="315">
        <f t="shared" si="8"/>
        <v>51</v>
      </c>
      <c r="AN55" s="315">
        <f t="shared" si="8"/>
        <v>84</v>
      </c>
      <c r="AO55" s="315">
        <f t="shared" si="8"/>
        <v>100</v>
      </c>
      <c r="AP55" s="315">
        <f t="shared" si="8"/>
        <v>70</v>
      </c>
      <c r="AQ55" s="315">
        <f t="shared" si="8"/>
        <v>305</v>
      </c>
      <c r="AR55" s="315">
        <f>AR42+AR43+AR44+AR45+AR46+AR47+AR48+AR49-AR51-AR52-AR53-AR54</f>
        <v>85</v>
      </c>
      <c r="AS55" s="315">
        <f>AS42+AS43+AS44+AS45+AS46+AS47+AS48+AS49-AS51-AS52-AS53-AS54</f>
        <v>67</v>
      </c>
      <c r="AT55" s="315">
        <f>AT42+AT43+AT44+AT45+AT46+AT47+AT48+AT49-AT51-AT52-AT53-AT54</f>
        <v>73</v>
      </c>
      <c r="AU55" s="315">
        <f t="shared" ref="AU55" si="9">AU42+AU43+AU44+AU45+AU46+AU47+AU48+AU49-AU52-AU53-AU54</f>
        <v>75</v>
      </c>
      <c r="AV55" s="315">
        <f>AV42+AV43+AV44+AV45+AV46+AV47+AV48-AV51-AV52-AV53</f>
        <v>301</v>
      </c>
    </row>
    <row r="56" spans="1:48" ht="3" customHeight="1">
      <c r="A56" s="42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</row>
    <row r="57" spans="1:48" ht="12" customHeight="1"/>
    <row r="58" spans="1:48" ht="2.25" customHeight="1">
      <c r="A58" s="311"/>
      <c r="B58" s="312"/>
      <c r="C58" s="312"/>
      <c r="D58" s="312"/>
      <c r="E58" s="312"/>
      <c r="F58" s="312"/>
      <c r="G58" s="312"/>
      <c r="H58" s="312"/>
      <c r="I58" s="312"/>
      <c r="J58" s="312"/>
      <c r="K58" s="312"/>
      <c r="L58" s="312"/>
      <c r="M58" s="312"/>
      <c r="N58" s="312"/>
      <c r="O58" s="312"/>
      <c r="P58" s="312"/>
      <c r="Q58" s="312"/>
      <c r="R58" s="312"/>
      <c r="S58" s="312"/>
      <c r="T58" s="312"/>
      <c r="U58" s="312"/>
      <c r="V58" s="312"/>
      <c r="W58" s="312"/>
      <c r="X58" s="312"/>
      <c r="Y58" s="312"/>
      <c r="Z58" s="312"/>
      <c r="AA58" s="312"/>
      <c r="AB58" s="312"/>
      <c r="AC58" s="312"/>
      <c r="AD58" s="312"/>
      <c r="AE58" s="312"/>
      <c r="AF58" s="312"/>
      <c r="AG58" s="312"/>
      <c r="AH58" s="312"/>
      <c r="AI58" s="312"/>
      <c r="AJ58" s="312"/>
      <c r="AK58" s="312"/>
      <c r="AL58" s="312"/>
      <c r="AM58" s="312"/>
      <c r="AN58" s="312"/>
      <c r="AO58" s="312"/>
      <c r="AP58" s="312"/>
      <c r="AQ58" s="312"/>
      <c r="AR58" s="312"/>
      <c r="AS58" s="312"/>
      <c r="AT58" s="312"/>
      <c r="AU58" s="312"/>
      <c r="AV58" s="312"/>
    </row>
    <row r="59" spans="1:48" ht="21">
      <c r="A59" s="33" t="s">
        <v>318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</row>
    <row r="60" spans="1:48">
      <c r="A60" s="53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</row>
    <row r="61" spans="1:48">
      <c r="A61" s="295" t="s">
        <v>298</v>
      </c>
      <c r="B61" s="283"/>
      <c r="C61" s="283"/>
      <c r="D61" s="283"/>
      <c r="E61" s="283"/>
      <c r="F61" s="283"/>
      <c r="G61" s="283"/>
      <c r="H61" s="283"/>
      <c r="I61" s="283"/>
      <c r="J61" s="283"/>
      <c r="K61" s="283"/>
      <c r="L61" s="283"/>
      <c r="M61" s="283"/>
      <c r="N61" s="283"/>
      <c r="O61" s="283"/>
      <c r="P61" s="283"/>
      <c r="Q61" s="283"/>
      <c r="R61" s="283"/>
      <c r="S61" s="283"/>
      <c r="T61" s="283"/>
      <c r="U61" s="283"/>
      <c r="V61" s="283"/>
      <c r="W61" s="283"/>
      <c r="X61" s="283"/>
      <c r="Y61" s="283"/>
      <c r="Z61" s="283"/>
      <c r="AA61" s="283"/>
      <c r="AB61" s="283"/>
      <c r="AC61" s="283"/>
      <c r="AD61" s="283"/>
      <c r="AE61" s="283"/>
      <c r="AF61" s="283"/>
      <c r="AG61" s="283"/>
      <c r="AH61" s="283"/>
      <c r="AI61" s="283"/>
      <c r="AJ61" s="283"/>
      <c r="AK61" s="283"/>
      <c r="AL61" s="283"/>
      <c r="AM61" s="283"/>
      <c r="AN61" s="283"/>
      <c r="AO61" s="283"/>
      <c r="AP61" s="283"/>
      <c r="AQ61" s="283"/>
      <c r="AR61" s="283"/>
      <c r="AS61" s="283"/>
      <c r="AT61" s="283"/>
      <c r="AU61" s="283"/>
      <c r="AV61" s="283"/>
    </row>
    <row r="62" spans="1:48">
      <c r="A62" s="2" t="s">
        <v>302</v>
      </c>
      <c r="W62" s="55"/>
      <c r="AB62" s="55">
        <v>0</v>
      </c>
      <c r="AC62" s="66">
        <v>0</v>
      </c>
      <c r="AD62" s="66">
        <v>0</v>
      </c>
      <c r="AE62" s="66">
        <v>0</v>
      </c>
      <c r="AF62" s="238">
        <f>AG62</f>
        <v>196</v>
      </c>
      <c r="AG62" s="55">
        <v>196</v>
      </c>
      <c r="AH62" s="66">
        <v>0</v>
      </c>
      <c r="AI62" s="66">
        <v>0</v>
      </c>
      <c r="AJ62" s="239">
        <v>282</v>
      </c>
      <c r="AK62" s="239">
        <v>25</v>
      </c>
      <c r="AL62" s="55">
        <v>307</v>
      </c>
      <c r="AM62" s="66">
        <v>0</v>
      </c>
      <c r="AN62" s="66">
        <v>0</v>
      </c>
      <c r="AO62" s="66">
        <v>0</v>
      </c>
      <c r="AP62" s="66">
        <v>0</v>
      </c>
      <c r="AQ62" s="55">
        <v>0</v>
      </c>
      <c r="AR62" s="66">
        <v>0</v>
      </c>
      <c r="AS62" s="66">
        <v>0</v>
      </c>
      <c r="AT62" s="66">
        <v>0</v>
      </c>
      <c r="AU62" s="66">
        <v>0</v>
      </c>
      <c r="AV62" s="55">
        <v>0</v>
      </c>
    </row>
    <row r="63" spans="1:48">
      <c r="A63" s="2" t="s">
        <v>303</v>
      </c>
      <c r="W63" s="55"/>
      <c r="AB63" s="55">
        <v>37</v>
      </c>
      <c r="AC63" s="66">
        <v>0</v>
      </c>
      <c r="AD63" s="66">
        <v>0</v>
      </c>
      <c r="AE63" s="66">
        <v>0</v>
      </c>
      <c r="AF63" s="66">
        <v>0</v>
      </c>
      <c r="AG63" s="55">
        <v>0</v>
      </c>
      <c r="AH63" s="66">
        <v>0</v>
      </c>
      <c r="AI63" s="66">
        <v>0</v>
      </c>
      <c r="AJ63" s="225">
        <f>AL63</f>
        <v>-14</v>
      </c>
      <c r="AK63" s="66">
        <v>0</v>
      </c>
      <c r="AL63" s="157">
        <v>-14</v>
      </c>
      <c r="AM63" s="66">
        <v>0</v>
      </c>
      <c r="AN63" s="66">
        <v>0</v>
      </c>
      <c r="AO63" s="66">
        <v>0</v>
      </c>
      <c r="AP63" s="66">
        <v>0</v>
      </c>
      <c r="AQ63" s="55">
        <v>0</v>
      </c>
      <c r="AR63" s="66">
        <v>0</v>
      </c>
      <c r="AS63" s="66">
        <v>0</v>
      </c>
      <c r="AT63" s="66">
        <v>0</v>
      </c>
      <c r="AU63" s="66">
        <v>0</v>
      </c>
      <c r="AV63" s="55">
        <v>0</v>
      </c>
    </row>
    <row r="64" spans="1:48">
      <c r="A64" s="2" t="s">
        <v>304</v>
      </c>
      <c r="W64" s="55"/>
      <c r="AB64" s="55">
        <v>0</v>
      </c>
      <c r="AC64" s="66">
        <v>0</v>
      </c>
      <c r="AD64" s="238">
        <v>951</v>
      </c>
      <c r="AE64" s="66">
        <v>0</v>
      </c>
      <c r="AF64" s="66">
        <v>0</v>
      </c>
      <c r="AG64" s="55">
        <v>951</v>
      </c>
      <c r="AH64" s="66">
        <v>0</v>
      </c>
      <c r="AI64" s="66">
        <v>0</v>
      </c>
      <c r="AJ64" s="66">
        <v>0</v>
      </c>
      <c r="AK64" s="66">
        <v>0</v>
      </c>
      <c r="AL64" s="55">
        <v>0</v>
      </c>
      <c r="AM64" s="66">
        <v>0</v>
      </c>
      <c r="AN64" s="66">
        <v>0</v>
      </c>
      <c r="AO64" s="66">
        <v>0</v>
      </c>
      <c r="AP64" s="66">
        <v>0</v>
      </c>
      <c r="AQ64" s="55">
        <v>0</v>
      </c>
      <c r="AR64" s="66">
        <v>0</v>
      </c>
      <c r="AS64" s="66">
        <v>0</v>
      </c>
      <c r="AT64" s="66">
        <v>0</v>
      </c>
      <c r="AU64" s="66">
        <v>0</v>
      </c>
      <c r="AV64" s="55">
        <v>0</v>
      </c>
    </row>
    <row r="65" spans="1:48">
      <c r="A65" s="2" t="s">
        <v>305</v>
      </c>
      <c r="W65" s="55"/>
      <c r="AB65" s="55">
        <v>1638</v>
      </c>
      <c r="AC65" s="66">
        <v>0</v>
      </c>
      <c r="AD65" s="66">
        <v>0</v>
      </c>
      <c r="AE65" s="66">
        <v>0</v>
      </c>
      <c r="AF65" s="66">
        <v>0</v>
      </c>
      <c r="AG65" s="55">
        <v>0</v>
      </c>
      <c r="AH65" s="66">
        <v>0</v>
      </c>
      <c r="AI65" s="66">
        <v>0</v>
      </c>
      <c r="AJ65" s="66">
        <v>0</v>
      </c>
      <c r="AK65" s="66">
        <v>0</v>
      </c>
      <c r="AL65" s="55">
        <v>0</v>
      </c>
      <c r="AM65" s="66">
        <v>0</v>
      </c>
      <c r="AN65" s="66">
        <v>0</v>
      </c>
      <c r="AO65" s="66">
        <v>0</v>
      </c>
      <c r="AP65" s="66">
        <v>0</v>
      </c>
      <c r="AQ65" s="55">
        <v>0</v>
      </c>
      <c r="AR65" s="66">
        <v>0</v>
      </c>
      <c r="AS65" s="66">
        <v>0</v>
      </c>
      <c r="AT65" s="66">
        <v>0</v>
      </c>
      <c r="AU65" s="66">
        <v>0</v>
      </c>
      <c r="AV65" s="55">
        <v>0</v>
      </c>
    </row>
    <row r="66" spans="1:48">
      <c r="A66" s="295" t="s">
        <v>231</v>
      </c>
      <c r="B66" s="283"/>
      <c r="C66" s="283"/>
      <c r="D66" s="283"/>
      <c r="E66" s="283"/>
      <c r="F66" s="283"/>
      <c r="G66" s="283"/>
      <c r="H66" s="283"/>
      <c r="I66" s="283"/>
      <c r="J66" s="283"/>
      <c r="K66" s="283"/>
      <c r="L66" s="283"/>
      <c r="M66" s="283"/>
      <c r="N66" s="283"/>
      <c r="O66" s="283"/>
      <c r="P66" s="283"/>
      <c r="Q66" s="283"/>
      <c r="R66" s="283"/>
      <c r="S66" s="283"/>
      <c r="T66" s="283"/>
      <c r="U66" s="283"/>
      <c r="V66" s="283"/>
      <c r="W66" s="283"/>
      <c r="X66" s="283"/>
      <c r="Y66" s="283"/>
      <c r="Z66" s="283"/>
      <c r="AA66" s="283"/>
      <c r="AB66" s="299">
        <f t="shared" ref="AB66:AQ66" si="10">SUM(AB62:AB65)</f>
        <v>1675</v>
      </c>
      <c r="AC66" s="299">
        <f t="shared" si="10"/>
        <v>0</v>
      </c>
      <c r="AD66" s="299">
        <f t="shared" si="10"/>
        <v>951</v>
      </c>
      <c r="AE66" s="299">
        <f t="shared" si="10"/>
        <v>0</v>
      </c>
      <c r="AF66" s="299">
        <f t="shared" si="10"/>
        <v>196</v>
      </c>
      <c r="AG66" s="299">
        <f t="shared" si="10"/>
        <v>1147</v>
      </c>
      <c r="AH66" s="299">
        <f t="shared" si="10"/>
        <v>0</v>
      </c>
      <c r="AI66" s="299">
        <f t="shared" si="10"/>
        <v>0</v>
      </c>
      <c r="AJ66" s="299">
        <f t="shared" si="10"/>
        <v>268</v>
      </c>
      <c r="AK66" s="299">
        <f t="shared" si="10"/>
        <v>25</v>
      </c>
      <c r="AL66" s="295">
        <f t="shared" si="10"/>
        <v>293</v>
      </c>
      <c r="AM66" s="299">
        <f t="shared" si="10"/>
        <v>0</v>
      </c>
      <c r="AN66" s="299">
        <f t="shared" si="10"/>
        <v>0</v>
      </c>
      <c r="AO66" s="299">
        <f t="shared" si="10"/>
        <v>0</v>
      </c>
      <c r="AP66" s="299">
        <f t="shared" si="10"/>
        <v>0</v>
      </c>
      <c r="AQ66" s="299">
        <f t="shared" si="10"/>
        <v>0</v>
      </c>
      <c r="AR66" s="299">
        <f t="shared" ref="AR66:AS66" si="11">SUM(AR62:AR65)</f>
        <v>0</v>
      </c>
      <c r="AS66" s="299">
        <f t="shared" si="11"/>
        <v>0</v>
      </c>
      <c r="AT66" s="299">
        <f t="shared" ref="AT66" si="12">SUM(AT62:AT65)</f>
        <v>0</v>
      </c>
      <c r="AU66" s="299">
        <f t="shared" ref="AU66:AV66" si="13">SUM(AU62:AU65)</f>
        <v>0</v>
      </c>
      <c r="AV66" s="299">
        <f t="shared" si="13"/>
        <v>0</v>
      </c>
    </row>
    <row r="67" spans="1:48" ht="2.25" customHeight="1">
      <c r="A67" s="42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</row>
    <row r="68" spans="1:48" ht="11.25" customHeight="1"/>
    <row r="69" spans="1:48" ht="3" customHeight="1">
      <c r="A69" s="311"/>
      <c r="B69" s="312"/>
      <c r="C69" s="312"/>
      <c r="D69" s="312"/>
      <c r="E69" s="312"/>
      <c r="F69" s="312"/>
      <c r="G69" s="312"/>
      <c r="H69" s="312"/>
      <c r="I69" s="312"/>
      <c r="J69" s="312"/>
      <c r="K69" s="312"/>
      <c r="L69" s="312"/>
      <c r="M69" s="312"/>
      <c r="N69" s="312"/>
      <c r="O69" s="312"/>
      <c r="P69" s="312"/>
      <c r="Q69" s="312"/>
      <c r="R69" s="312"/>
      <c r="S69" s="312"/>
      <c r="T69" s="312"/>
      <c r="U69" s="312"/>
      <c r="V69" s="312"/>
      <c r="W69" s="312"/>
      <c r="X69" s="312"/>
      <c r="Y69" s="312"/>
      <c r="Z69" s="312"/>
      <c r="AA69" s="312"/>
      <c r="AB69" s="312"/>
      <c r="AC69" s="312"/>
      <c r="AD69" s="312"/>
      <c r="AE69" s="312"/>
      <c r="AF69" s="312"/>
      <c r="AG69" s="312"/>
      <c r="AH69" s="312"/>
      <c r="AI69" s="312"/>
      <c r="AJ69" s="312"/>
      <c r="AK69" s="312"/>
      <c r="AL69" s="312"/>
      <c r="AM69" s="312"/>
      <c r="AN69" s="312"/>
      <c r="AO69" s="312"/>
      <c r="AP69" s="312"/>
      <c r="AQ69" s="312"/>
      <c r="AR69" s="312"/>
      <c r="AS69" s="312"/>
      <c r="AT69" s="312"/>
      <c r="AU69" s="312"/>
      <c r="AV69" s="312"/>
    </row>
    <row r="70" spans="1:48" ht="21">
      <c r="A70" s="33" t="s">
        <v>319</v>
      </c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</row>
    <row r="71" spans="1:48">
      <c r="A71" s="53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</row>
    <row r="72" spans="1:48">
      <c r="A72" s="295" t="s">
        <v>57</v>
      </c>
      <c r="B72" s="283"/>
      <c r="C72" s="283"/>
      <c r="D72" s="283"/>
      <c r="E72" s="283"/>
      <c r="F72" s="283"/>
      <c r="G72" s="283"/>
      <c r="H72" s="283"/>
      <c r="I72" s="283"/>
      <c r="J72" s="283"/>
      <c r="K72" s="283"/>
      <c r="L72" s="283"/>
      <c r="M72" s="283"/>
      <c r="N72" s="283"/>
      <c r="O72" s="283"/>
      <c r="P72" s="283"/>
      <c r="Q72" s="283"/>
      <c r="R72" s="283"/>
      <c r="S72" s="283"/>
      <c r="T72" s="283"/>
      <c r="U72" s="283"/>
      <c r="V72" s="283"/>
      <c r="W72" s="283"/>
      <c r="X72" s="283"/>
      <c r="Y72" s="283"/>
      <c r="Z72" s="283"/>
      <c r="AA72" s="283"/>
      <c r="AB72" s="283"/>
      <c r="AC72" s="283"/>
      <c r="AD72" s="283"/>
      <c r="AE72" s="283"/>
      <c r="AF72" s="283"/>
      <c r="AG72" s="283"/>
      <c r="AH72" s="283"/>
      <c r="AI72" s="283"/>
      <c r="AJ72" s="283"/>
      <c r="AK72" s="283"/>
      <c r="AL72" s="283"/>
      <c r="AM72" s="283"/>
      <c r="AN72" s="283"/>
      <c r="AO72" s="283"/>
      <c r="AP72" s="283"/>
      <c r="AQ72" s="283"/>
      <c r="AR72" s="283"/>
      <c r="AS72" s="283"/>
      <c r="AT72" s="283"/>
      <c r="AU72" s="283"/>
      <c r="AV72" s="283"/>
    </row>
    <row r="73" spans="1:48">
      <c r="A73" s="2" t="s">
        <v>299</v>
      </c>
      <c r="W73" s="240" t="s">
        <v>37</v>
      </c>
      <c r="AB73" s="55">
        <v>2571</v>
      </c>
      <c r="AC73" s="70" t="s">
        <v>37</v>
      </c>
      <c r="AD73" s="70" t="s">
        <v>37</v>
      </c>
      <c r="AE73" s="70" t="s">
        <v>37</v>
      </c>
      <c r="AF73" s="70" t="s">
        <v>37</v>
      </c>
      <c r="AG73" s="55">
        <v>2472</v>
      </c>
      <c r="AH73" s="70" t="s">
        <v>37</v>
      </c>
      <c r="AI73" s="70" t="s">
        <v>37</v>
      </c>
      <c r="AJ73" s="70" t="s">
        <v>37</v>
      </c>
      <c r="AK73" s="70" t="s">
        <v>37</v>
      </c>
      <c r="AL73" s="55">
        <v>2439</v>
      </c>
      <c r="AM73" s="70" t="s">
        <v>37</v>
      </c>
      <c r="AN73" s="70" t="s">
        <v>37</v>
      </c>
      <c r="AO73" s="70" t="s">
        <v>37</v>
      </c>
      <c r="AP73" s="70" t="s">
        <v>37</v>
      </c>
      <c r="AQ73" s="55">
        <v>2410</v>
      </c>
      <c r="AR73" s="70" t="s">
        <v>37</v>
      </c>
      <c r="AS73" s="70" t="s">
        <v>37</v>
      </c>
      <c r="AT73" s="70" t="s">
        <v>37</v>
      </c>
      <c r="AU73" s="70" t="s">
        <v>37</v>
      </c>
      <c r="AV73" s="55">
        <v>2391</v>
      </c>
    </row>
    <row r="74" spans="1:48">
      <c r="A74" s="60" t="s">
        <v>355</v>
      </c>
      <c r="W74" s="240"/>
      <c r="AB74" s="55">
        <v>0</v>
      </c>
      <c r="AC74" s="70"/>
      <c r="AD74" s="70"/>
      <c r="AE74" s="70"/>
      <c r="AF74" s="70"/>
      <c r="AG74" s="55">
        <v>0</v>
      </c>
      <c r="AH74" s="70"/>
      <c r="AI74" s="70"/>
      <c r="AJ74" s="70"/>
      <c r="AK74" s="70"/>
      <c r="AL74" s="55">
        <v>0</v>
      </c>
      <c r="AM74" s="70"/>
      <c r="AN74" s="70"/>
      <c r="AO74" s="70"/>
      <c r="AP74" s="70"/>
      <c r="AQ74" s="55">
        <v>27</v>
      </c>
      <c r="AR74" s="70"/>
      <c r="AS74" s="70"/>
      <c r="AT74" s="70"/>
      <c r="AU74" s="70"/>
      <c r="AV74" s="55">
        <v>11</v>
      </c>
    </row>
    <row r="75" spans="1:48" ht="26.25" customHeight="1">
      <c r="A75" s="158" t="s">
        <v>300</v>
      </c>
      <c r="W75" s="240" t="s">
        <v>37</v>
      </c>
      <c r="AB75" s="157">
        <v>-579</v>
      </c>
      <c r="AC75" s="70" t="s">
        <v>37</v>
      </c>
      <c r="AD75" s="70" t="s">
        <v>37</v>
      </c>
      <c r="AE75" s="70" t="s">
        <v>37</v>
      </c>
      <c r="AF75" s="70" t="s">
        <v>37</v>
      </c>
      <c r="AG75" s="157">
        <v>-539</v>
      </c>
      <c r="AH75" s="70" t="s">
        <v>37</v>
      </c>
      <c r="AI75" s="70" t="s">
        <v>37</v>
      </c>
      <c r="AJ75" s="70" t="s">
        <v>37</v>
      </c>
      <c r="AK75" s="70" t="s">
        <v>37</v>
      </c>
      <c r="AL75" s="157">
        <v>-548</v>
      </c>
      <c r="AM75" s="70" t="s">
        <v>37</v>
      </c>
      <c r="AN75" s="70" t="s">
        <v>37</v>
      </c>
      <c r="AO75" s="70" t="s">
        <v>37</v>
      </c>
      <c r="AP75" s="70" t="s">
        <v>37</v>
      </c>
      <c r="AQ75" s="157">
        <v>-555</v>
      </c>
      <c r="AR75" s="70" t="s">
        <v>37</v>
      </c>
      <c r="AS75" s="70" t="s">
        <v>37</v>
      </c>
      <c r="AT75" s="70" t="s">
        <v>37</v>
      </c>
      <c r="AU75" s="70" t="s">
        <v>37</v>
      </c>
      <c r="AV75" s="157">
        <v>-530</v>
      </c>
    </row>
    <row r="76" spans="1:48">
      <c r="A76" s="295" t="s">
        <v>301</v>
      </c>
      <c r="B76" s="283"/>
      <c r="C76" s="283"/>
      <c r="D76" s="283"/>
      <c r="E76" s="283"/>
      <c r="F76" s="283"/>
      <c r="G76" s="283"/>
      <c r="H76" s="283"/>
      <c r="I76" s="283"/>
      <c r="J76" s="283"/>
      <c r="K76" s="283"/>
      <c r="L76" s="283"/>
      <c r="M76" s="283"/>
      <c r="N76" s="283"/>
      <c r="O76" s="283"/>
      <c r="P76" s="283"/>
      <c r="Q76" s="283"/>
      <c r="R76" s="283"/>
      <c r="S76" s="283"/>
      <c r="T76" s="283"/>
      <c r="U76" s="283"/>
      <c r="V76" s="283"/>
      <c r="W76" s="295"/>
      <c r="X76" s="283"/>
      <c r="Y76" s="283"/>
      <c r="Z76" s="283"/>
      <c r="AA76" s="283"/>
      <c r="AB76" s="299">
        <f>SUM(AB73:AB75)</f>
        <v>1992</v>
      </c>
      <c r="AC76" s="283"/>
      <c r="AD76" s="283"/>
      <c r="AE76" s="283"/>
      <c r="AF76" s="283"/>
      <c r="AG76" s="299">
        <f>SUM(AG73:AG75)</f>
        <v>1933</v>
      </c>
      <c r="AH76" s="283"/>
      <c r="AI76" s="283"/>
      <c r="AJ76" s="283"/>
      <c r="AK76" s="283"/>
      <c r="AL76" s="299">
        <f>SUM(AL73:AL75)</f>
        <v>1891</v>
      </c>
      <c r="AM76" s="283"/>
      <c r="AN76" s="283"/>
      <c r="AO76" s="283"/>
      <c r="AP76" s="283"/>
      <c r="AQ76" s="299">
        <f>SUM(AQ73:AQ75)</f>
        <v>1882</v>
      </c>
      <c r="AR76" s="283"/>
      <c r="AS76" s="283"/>
      <c r="AT76" s="283"/>
      <c r="AU76" s="283"/>
      <c r="AV76" s="299">
        <f>SUM(AV73:AV75)</f>
        <v>1872</v>
      </c>
    </row>
    <row r="77" spans="1:48" ht="2.25" customHeight="1">
      <c r="A77" s="42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</row>
    <row r="198" spans="44:44">
      <c r="AR198">
        <v>59</v>
      </c>
    </row>
    <row r="231" spans="1:1">
      <c r="A231" s="32"/>
    </row>
    <row r="341" spans="57:57">
      <c r="BE341">
        <f>BE338-260</f>
        <v>-260</v>
      </c>
    </row>
    <row r="362" spans="55:55">
      <c r="BC362" s="59">
        <v>0.26400000000000001</v>
      </c>
    </row>
  </sheetData>
  <pageMargins left="0.39370078740157483" right="0.39370078740157483" top="0.74803149606299213" bottom="0.74803149606299213" header="0.31496062992125984" footer="0.19685039370078741"/>
  <pageSetup paperSize="9" scale="83" orientation="landscape" r:id="rId1"/>
  <headerFooter>
    <oddHeader>&amp;CBezeq - The Israel Telecommunication Corp. Ltd.</oddHeader>
    <oddFooter xml:space="preserve">&amp;R&amp;P of &amp;N
Bezeq Group - Other 
</oddFooter>
  </headerFooter>
  <rowBreaks count="1" manualBreakCount="1">
    <brk id="37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EO25"/>
  <sheetViews>
    <sheetView showGridLines="0" tabSelected="1" workbookViewId="0">
      <pane xSplit="1" ySplit="7" topLeftCell="B8" activePane="bottomRight" state="frozen"/>
      <selection activeCell="G14" sqref="G14"/>
      <selection pane="topRight" activeCell="G14" sqref="G14"/>
      <selection pane="bottomLeft" activeCell="G14" sqref="G14"/>
      <selection pane="bottomRight" activeCell="G14" sqref="G14"/>
    </sheetView>
  </sheetViews>
  <sheetFormatPr defaultRowHeight="13.2"/>
  <cols>
    <col min="1" max="1" width="52.33203125" customWidth="1"/>
    <col min="2" max="8" width="15.6640625" hidden="1" customWidth="1"/>
    <col min="9" max="9" width="1.6640625" hidden="1" customWidth="1"/>
    <col min="10" max="16" width="15.6640625" hidden="1" customWidth="1"/>
    <col min="17" max="17" width="1.5546875" hidden="1" customWidth="1"/>
    <col min="18" max="24" width="15.6640625" hidden="1" customWidth="1"/>
    <col min="25" max="25" width="1.88671875" hidden="1" customWidth="1"/>
    <col min="26" max="32" width="15.6640625" hidden="1" customWidth="1"/>
    <col min="33" max="33" width="2" hidden="1" customWidth="1"/>
    <col min="34" max="40" width="15.6640625" hidden="1" customWidth="1"/>
    <col min="41" max="41" width="1.5546875" hidden="1" customWidth="1"/>
    <col min="42" max="48" width="15.6640625" hidden="1" customWidth="1"/>
    <col min="49" max="49" width="2" hidden="1" customWidth="1"/>
    <col min="50" max="56" width="15.6640625" hidden="1" customWidth="1"/>
    <col min="57" max="57" width="2" hidden="1" customWidth="1"/>
    <col min="58" max="64" width="15.6640625" hidden="1" customWidth="1"/>
    <col min="65" max="65" width="2" hidden="1" customWidth="1"/>
    <col min="66" max="71" width="15.6640625" hidden="1" customWidth="1"/>
    <col min="72" max="72" width="13.44140625" hidden="1" customWidth="1"/>
    <col min="73" max="73" width="3" hidden="1" customWidth="1"/>
    <col min="74" max="79" width="15.6640625" hidden="1" customWidth="1"/>
    <col min="80" max="80" width="12.44140625" hidden="1" customWidth="1"/>
    <col min="81" max="81" width="1.88671875" hidden="1" customWidth="1"/>
    <col min="82" max="88" width="15.6640625" hidden="1" customWidth="1"/>
    <col min="89" max="89" width="2.33203125" hidden="1" customWidth="1"/>
    <col min="90" max="96" width="15.6640625" hidden="1" customWidth="1"/>
    <col min="97" max="97" width="2.44140625" hidden="1" customWidth="1"/>
    <col min="98" max="98" width="14.5546875" hidden="1" customWidth="1"/>
    <col min="99" max="99" width="10.44140625" hidden="1" customWidth="1"/>
    <col min="100" max="100" width="14.44140625" hidden="1" customWidth="1"/>
    <col min="101" max="101" width="15.6640625" hidden="1" customWidth="1"/>
    <col min="102" max="102" width="9.88671875" hidden="1" customWidth="1"/>
    <col min="103" max="103" width="14.44140625" hidden="1" customWidth="1"/>
    <col min="104" max="104" width="17.44140625" hidden="1" customWidth="1"/>
    <col min="105" max="105" width="2.109375" hidden="1" customWidth="1"/>
    <col min="106" max="106" width="14" hidden="1" customWidth="1"/>
    <col min="107" max="107" width="13.5546875" hidden="1" customWidth="1"/>
    <col min="108" max="108" width="13.88671875" hidden="1" customWidth="1"/>
    <col min="109" max="109" width="16.109375" hidden="1" customWidth="1"/>
    <col min="110" max="110" width="11" hidden="1" customWidth="1"/>
    <col min="111" max="111" width="14.109375" hidden="1" customWidth="1"/>
    <col min="112" max="112" width="16.44140625" hidden="1" customWidth="1"/>
    <col min="113" max="113" width="1.6640625" hidden="1" customWidth="1"/>
    <col min="114" max="120" width="15.6640625" hidden="1" customWidth="1"/>
    <col min="121" max="121" width="2.33203125" hidden="1" customWidth="1"/>
    <col min="122" max="128" width="15.6640625" hidden="1" customWidth="1"/>
    <col min="129" max="129" width="1.33203125" hidden="1" customWidth="1"/>
    <col min="130" max="130" width="0.44140625" hidden="1" customWidth="1"/>
    <col min="131" max="137" width="15.6640625" hidden="1" customWidth="1"/>
    <col min="138" max="138" width="2.5546875" hidden="1" customWidth="1"/>
    <col min="139" max="145" width="15.6640625" customWidth="1"/>
  </cols>
  <sheetData>
    <row r="1" spans="1:14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DZ1" s="29"/>
    </row>
    <row r="2" spans="1:14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DZ2" s="29"/>
    </row>
    <row r="3" spans="1:145">
      <c r="A3" s="30"/>
      <c r="B3" s="45" t="s">
        <v>325</v>
      </c>
      <c r="C3" s="45" t="s">
        <v>326</v>
      </c>
      <c r="D3" s="45" t="s">
        <v>327</v>
      </c>
      <c r="E3" s="45" t="s">
        <v>337</v>
      </c>
      <c r="F3" s="45" t="s">
        <v>328</v>
      </c>
      <c r="G3" s="45" t="s">
        <v>329</v>
      </c>
      <c r="H3" s="45" t="s">
        <v>339</v>
      </c>
      <c r="I3" s="290"/>
      <c r="J3" s="45" t="s">
        <v>325</v>
      </c>
      <c r="K3" s="45" t="s">
        <v>326</v>
      </c>
      <c r="L3" s="45" t="s">
        <v>327</v>
      </c>
      <c r="M3" s="45" t="s">
        <v>337</v>
      </c>
      <c r="N3" s="45" t="s">
        <v>328</v>
      </c>
      <c r="O3" s="45" t="s">
        <v>329</v>
      </c>
      <c r="P3" s="45" t="s">
        <v>339</v>
      </c>
      <c r="Q3" s="290"/>
      <c r="R3" s="45" t="s">
        <v>325</v>
      </c>
      <c r="S3" s="45" t="s">
        <v>326</v>
      </c>
      <c r="T3" s="45" t="s">
        <v>327</v>
      </c>
      <c r="U3" s="45" t="s">
        <v>337</v>
      </c>
      <c r="V3" s="45" t="s">
        <v>328</v>
      </c>
      <c r="W3" s="45" t="s">
        <v>329</v>
      </c>
      <c r="X3" s="45" t="s">
        <v>339</v>
      </c>
      <c r="Y3" s="290"/>
      <c r="Z3" s="45" t="s">
        <v>325</v>
      </c>
      <c r="AA3" s="45" t="s">
        <v>326</v>
      </c>
      <c r="AB3" s="45" t="s">
        <v>327</v>
      </c>
      <c r="AC3" s="45" t="s">
        <v>337</v>
      </c>
      <c r="AD3" s="45" t="s">
        <v>328</v>
      </c>
      <c r="AE3" s="45" t="s">
        <v>329</v>
      </c>
      <c r="AF3" s="45" t="s">
        <v>339</v>
      </c>
      <c r="AG3" s="290"/>
      <c r="AH3" s="45" t="s">
        <v>325</v>
      </c>
      <c r="AI3" s="45" t="s">
        <v>326</v>
      </c>
      <c r="AJ3" s="45" t="s">
        <v>327</v>
      </c>
      <c r="AK3" s="45" t="s">
        <v>337</v>
      </c>
      <c r="AL3" s="45" t="s">
        <v>328</v>
      </c>
      <c r="AM3" s="45" t="s">
        <v>329</v>
      </c>
      <c r="AN3" s="45" t="s">
        <v>339</v>
      </c>
      <c r="AO3" s="290"/>
      <c r="AP3" s="45" t="s">
        <v>325</v>
      </c>
      <c r="AQ3" s="45" t="s">
        <v>326</v>
      </c>
      <c r="AR3" s="45" t="s">
        <v>327</v>
      </c>
      <c r="AS3" s="45" t="s">
        <v>337</v>
      </c>
      <c r="AT3" s="45" t="s">
        <v>328</v>
      </c>
      <c r="AU3" s="45" t="s">
        <v>329</v>
      </c>
      <c r="AV3" s="45" t="s">
        <v>339</v>
      </c>
      <c r="AW3" s="290"/>
      <c r="AX3" s="45" t="s">
        <v>325</v>
      </c>
      <c r="AY3" s="45" t="s">
        <v>326</v>
      </c>
      <c r="AZ3" s="45" t="s">
        <v>327</v>
      </c>
      <c r="BA3" s="45" t="s">
        <v>337</v>
      </c>
      <c r="BB3" s="45" t="s">
        <v>328</v>
      </c>
      <c r="BC3" s="45" t="s">
        <v>329</v>
      </c>
      <c r="BD3" s="45" t="s">
        <v>339</v>
      </c>
      <c r="BE3" s="290"/>
      <c r="BF3" s="45" t="s">
        <v>325</v>
      </c>
      <c r="BG3" s="45" t="s">
        <v>326</v>
      </c>
      <c r="BH3" s="45" t="s">
        <v>327</v>
      </c>
      <c r="BI3" s="45" t="s">
        <v>337</v>
      </c>
      <c r="BJ3" s="45" t="s">
        <v>328</v>
      </c>
      <c r="BK3" s="45" t="s">
        <v>329</v>
      </c>
      <c r="BL3" s="45" t="s">
        <v>339</v>
      </c>
      <c r="BM3" s="290"/>
      <c r="BN3" s="45" t="s">
        <v>325</v>
      </c>
      <c r="BO3" s="45" t="s">
        <v>326</v>
      </c>
      <c r="BP3" s="45" t="s">
        <v>327</v>
      </c>
      <c r="BQ3" s="45" t="s">
        <v>337</v>
      </c>
      <c r="BR3" s="45" t="s">
        <v>328</v>
      </c>
      <c r="BS3" s="45" t="s">
        <v>329</v>
      </c>
      <c r="BT3" s="45" t="s">
        <v>339</v>
      </c>
      <c r="BU3" s="290"/>
      <c r="BV3" s="45" t="s">
        <v>325</v>
      </c>
      <c r="BW3" s="45" t="s">
        <v>326</v>
      </c>
      <c r="BX3" s="45" t="s">
        <v>327</v>
      </c>
      <c r="BY3" s="45" t="s">
        <v>337</v>
      </c>
      <c r="BZ3" s="45" t="s">
        <v>328</v>
      </c>
      <c r="CA3" s="45" t="s">
        <v>329</v>
      </c>
      <c r="CB3" s="45" t="s">
        <v>339</v>
      </c>
      <c r="CC3" s="290"/>
      <c r="CD3" s="45" t="s">
        <v>325</v>
      </c>
      <c r="CE3" s="45" t="s">
        <v>326</v>
      </c>
      <c r="CF3" s="45" t="s">
        <v>327</v>
      </c>
      <c r="CG3" s="45" t="s">
        <v>337</v>
      </c>
      <c r="CH3" s="45" t="s">
        <v>328</v>
      </c>
      <c r="CI3" s="45" t="s">
        <v>329</v>
      </c>
      <c r="CJ3" s="45" t="s">
        <v>339</v>
      </c>
      <c r="CK3" s="290"/>
      <c r="CL3" s="45" t="s">
        <v>325</v>
      </c>
      <c r="CM3" s="45" t="s">
        <v>326</v>
      </c>
      <c r="CN3" s="45" t="s">
        <v>327</v>
      </c>
      <c r="CO3" s="45" t="s">
        <v>337</v>
      </c>
      <c r="CP3" s="45" t="s">
        <v>328</v>
      </c>
      <c r="CQ3" s="45" t="s">
        <v>329</v>
      </c>
      <c r="CR3" s="45" t="s">
        <v>339</v>
      </c>
      <c r="CS3" s="290"/>
      <c r="CT3" s="45" t="s">
        <v>325</v>
      </c>
      <c r="CU3" s="45" t="s">
        <v>326</v>
      </c>
      <c r="CV3" s="45" t="s">
        <v>327</v>
      </c>
      <c r="CW3" s="45" t="s">
        <v>337</v>
      </c>
      <c r="CX3" s="45" t="s">
        <v>328</v>
      </c>
      <c r="CY3" s="45" t="s">
        <v>329</v>
      </c>
      <c r="CZ3" s="45" t="s">
        <v>339</v>
      </c>
      <c r="DA3" s="290"/>
      <c r="DB3" s="45" t="s">
        <v>325</v>
      </c>
      <c r="DC3" s="45" t="s">
        <v>326</v>
      </c>
      <c r="DD3" s="45" t="s">
        <v>327</v>
      </c>
      <c r="DE3" s="45" t="s">
        <v>337</v>
      </c>
      <c r="DF3" s="45" t="s">
        <v>328</v>
      </c>
      <c r="DG3" s="45" t="s">
        <v>329</v>
      </c>
      <c r="DH3" s="45" t="s">
        <v>339</v>
      </c>
      <c r="DI3" s="290"/>
      <c r="DJ3" s="45" t="s">
        <v>325</v>
      </c>
      <c r="DK3" s="45" t="s">
        <v>326</v>
      </c>
      <c r="DL3" s="45" t="s">
        <v>327</v>
      </c>
      <c r="DM3" s="45" t="s">
        <v>337</v>
      </c>
      <c r="DN3" s="45" t="s">
        <v>328</v>
      </c>
      <c r="DO3" s="45" t="s">
        <v>329</v>
      </c>
      <c r="DP3" s="45" t="s">
        <v>339</v>
      </c>
      <c r="DQ3" s="290"/>
      <c r="DR3" s="45" t="s">
        <v>325</v>
      </c>
      <c r="DS3" s="45" t="s">
        <v>326</v>
      </c>
      <c r="DT3" s="45" t="s">
        <v>327</v>
      </c>
      <c r="DU3" s="45" t="s">
        <v>337</v>
      </c>
      <c r="DV3" s="45" t="s">
        <v>328</v>
      </c>
      <c r="DW3" s="45" t="s">
        <v>329</v>
      </c>
      <c r="DX3" s="45" t="s">
        <v>339</v>
      </c>
      <c r="DY3" s="290"/>
      <c r="DZ3" s="290"/>
      <c r="EA3" s="45" t="s">
        <v>325</v>
      </c>
      <c r="EB3" s="45" t="s">
        <v>326</v>
      </c>
      <c r="EC3" s="45" t="s">
        <v>327</v>
      </c>
      <c r="ED3" s="45" t="s">
        <v>337</v>
      </c>
      <c r="EE3" s="45" t="s">
        <v>328</v>
      </c>
      <c r="EF3" s="45" t="s">
        <v>329</v>
      </c>
      <c r="EG3" s="45" t="s">
        <v>339</v>
      </c>
      <c r="EH3" s="290"/>
      <c r="EI3" s="45" t="s">
        <v>325</v>
      </c>
      <c r="EJ3" s="45" t="s">
        <v>326</v>
      </c>
      <c r="EK3" s="45" t="s">
        <v>327</v>
      </c>
      <c r="EL3" s="45" t="s">
        <v>337</v>
      </c>
      <c r="EM3" s="45" t="s">
        <v>328</v>
      </c>
      <c r="EN3" s="45" t="s">
        <v>329</v>
      </c>
      <c r="EO3" s="45" t="s">
        <v>339</v>
      </c>
    </row>
    <row r="4" spans="1:145">
      <c r="A4" s="227" t="s">
        <v>252</v>
      </c>
      <c r="B4" s="45" t="s">
        <v>394</v>
      </c>
      <c r="C4" s="45" t="s">
        <v>394</v>
      </c>
      <c r="D4" s="45" t="s">
        <v>394</v>
      </c>
      <c r="E4" s="45" t="s">
        <v>394</v>
      </c>
      <c r="F4" s="45" t="s">
        <v>394</v>
      </c>
      <c r="G4" s="45" t="s">
        <v>394</v>
      </c>
      <c r="H4" s="45" t="s">
        <v>394</v>
      </c>
      <c r="I4" s="290"/>
      <c r="J4" s="45" t="s">
        <v>395</v>
      </c>
      <c r="K4" s="45" t="s">
        <v>395</v>
      </c>
      <c r="L4" s="45" t="s">
        <v>395</v>
      </c>
      <c r="M4" s="45" t="s">
        <v>395</v>
      </c>
      <c r="N4" s="45" t="s">
        <v>395</v>
      </c>
      <c r="O4" s="45" t="s">
        <v>395</v>
      </c>
      <c r="P4" s="45" t="s">
        <v>395</v>
      </c>
      <c r="Q4" s="290"/>
      <c r="R4" s="45" t="s">
        <v>397</v>
      </c>
      <c r="S4" s="45" t="s">
        <v>397</v>
      </c>
      <c r="T4" s="45" t="s">
        <v>397</v>
      </c>
      <c r="U4" s="45" t="s">
        <v>397</v>
      </c>
      <c r="V4" s="45" t="s">
        <v>397</v>
      </c>
      <c r="W4" s="45" t="s">
        <v>397</v>
      </c>
      <c r="X4" s="45" t="s">
        <v>397</v>
      </c>
      <c r="Y4" s="290"/>
      <c r="Z4" s="45" t="s">
        <v>402</v>
      </c>
      <c r="AA4" s="45" t="s">
        <v>402</v>
      </c>
      <c r="AB4" s="45" t="s">
        <v>402</v>
      </c>
      <c r="AC4" s="45" t="s">
        <v>402</v>
      </c>
      <c r="AD4" s="45" t="s">
        <v>402</v>
      </c>
      <c r="AE4" s="45" t="s">
        <v>402</v>
      </c>
      <c r="AF4" s="45" t="s">
        <v>402</v>
      </c>
      <c r="AG4" s="290"/>
      <c r="AH4" s="45" t="s">
        <v>398</v>
      </c>
      <c r="AI4" s="45" t="s">
        <v>398</v>
      </c>
      <c r="AJ4" s="45" t="s">
        <v>398</v>
      </c>
      <c r="AK4" s="45" t="s">
        <v>398</v>
      </c>
      <c r="AL4" s="45" t="s">
        <v>398</v>
      </c>
      <c r="AM4" s="45" t="s">
        <v>398</v>
      </c>
      <c r="AN4" s="45" t="s">
        <v>398</v>
      </c>
      <c r="AO4" s="290"/>
      <c r="AP4" s="45" t="s">
        <v>393</v>
      </c>
      <c r="AQ4" s="45" t="s">
        <v>393</v>
      </c>
      <c r="AR4" s="45" t="s">
        <v>393</v>
      </c>
      <c r="AS4" s="45" t="s">
        <v>393</v>
      </c>
      <c r="AT4" s="45" t="s">
        <v>393</v>
      </c>
      <c r="AU4" s="45" t="s">
        <v>393</v>
      </c>
      <c r="AV4" s="45" t="s">
        <v>393</v>
      </c>
      <c r="AW4" s="290"/>
      <c r="AX4" s="45" t="s">
        <v>400</v>
      </c>
      <c r="AY4" s="45" t="s">
        <v>400</v>
      </c>
      <c r="AZ4" s="45" t="s">
        <v>400</v>
      </c>
      <c r="BA4" s="45" t="s">
        <v>400</v>
      </c>
      <c r="BB4" s="45" t="s">
        <v>400</v>
      </c>
      <c r="BC4" s="45" t="s">
        <v>400</v>
      </c>
      <c r="BD4" s="45" t="s">
        <v>400</v>
      </c>
      <c r="BE4" s="290"/>
      <c r="BF4" s="45" t="s">
        <v>401</v>
      </c>
      <c r="BG4" s="45" t="s">
        <v>401</v>
      </c>
      <c r="BH4" s="45" t="s">
        <v>401</v>
      </c>
      <c r="BI4" s="45" t="s">
        <v>401</v>
      </c>
      <c r="BJ4" s="45" t="s">
        <v>401</v>
      </c>
      <c r="BK4" s="45" t="s">
        <v>401</v>
      </c>
      <c r="BL4" s="45" t="s">
        <v>401</v>
      </c>
      <c r="BM4" s="290"/>
      <c r="BN4" s="45" t="s">
        <v>399</v>
      </c>
      <c r="BO4" s="45" t="s">
        <v>399</v>
      </c>
      <c r="BP4" s="45" t="s">
        <v>399</v>
      </c>
      <c r="BQ4" s="45" t="s">
        <v>399</v>
      </c>
      <c r="BR4" s="45" t="s">
        <v>399</v>
      </c>
      <c r="BS4" s="45" t="s">
        <v>399</v>
      </c>
      <c r="BT4" s="45" t="s">
        <v>399</v>
      </c>
      <c r="BU4" s="290"/>
      <c r="BV4" s="45" t="s">
        <v>338</v>
      </c>
      <c r="BW4" s="45" t="s">
        <v>338</v>
      </c>
      <c r="BX4" s="45" t="s">
        <v>338</v>
      </c>
      <c r="BY4" s="45" t="s">
        <v>338</v>
      </c>
      <c r="BZ4" s="45" t="s">
        <v>338</v>
      </c>
      <c r="CA4" s="45" t="s">
        <v>338</v>
      </c>
      <c r="CB4" s="45" t="s">
        <v>338</v>
      </c>
      <c r="CC4" s="290"/>
      <c r="CD4" s="45" t="s">
        <v>341</v>
      </c>
      <c r="CE4" s="45" t="s">
        <v>341</v>
      </c>
      <c r="CF4" s="45" t="s">
        <v>341</v>
      </c>
      <c r="CG4" s="45" t="s">
        <v>341</v>
      </c>
      <c r="CH4" s="45" t="s">
        <v>341</v>
      </c>
      <c r="CI4" s="45" t="s">
        <v>341</v>
      </c>
      <c r="CJ4" s="45" t="s">
        <v>341</v>
      </c>
      <c r="CK4" s="290"/>
      <c r="CL4" s="45" t="s">
        <v>360</v>
      </c>
      <c r="CM4" s="45" t="s">
        <v>360</v>
      </c>
      <c r="CN4" s="45" t="s">
        <v>360</v>
      </c>
      <c r="CO4" s="45" t="s">
        <v>360</v>
      </c>
      <c r="CP4" s="45" t="s">
        <v>360</v>
      </c>
      <c r="CQ4" s="45" t="s">
        <v>360</v>
      </c>
      <c r="CR4" s="45" t="s">
        <v>360</v>
      </c>
      <c r="CS4" s="290"/>
      <c r="CT4" s="45" t="s">
        <v>363</v>
      </c>
      <c r="CU4" s="45" t="s">
        <v>363</v>
      </c>
      <c r="CV4" s="45" t="s">
        <v>363</v>
      </c>
      <c r="CW4" s="45" t="s">
        <v>363</v>
      </c>
      <c r="CX4" s="45" t="s">
        <v>363</v>
      </c>
      <c r="CY4" s="45" t="s">
        <v>363</v>
      </c>
      <c r="CZ4" s="45" t="s">
        <v>363</v>
      </c>
      <c r="DA4" s="290"/>
      <c r="DB4" s="45" t="s">
        <v>371</v>
      </c>
      <c r="DC4" s="45" t="s">
        <v>371</v>
      </c>
      <c r="DD4" s="45" t="s">
        <v>371</v>
      </c>
      <c r="DE4" s="45" t="s">
        <v>371</v>
      </c>
      <c r="DF4" s="45" t="s">
        <v>371</v>
      </c>
      <c r="DG4" s="45" t="s">
        <v>371</v>
      </c>
      <c r="DH4" s="45" t="s">
        <v>371</v>
      </c>
      <c r="DI4" s="290"/>
      <c r="DJ4" s="45" t="s">
        <v>403</v>
      </c>
      <c r="DK4" s="45" t="s">
        <v>403</v>
      </c>
      <c r="DL4" s="45" t="s">
        <v>403</v>
      </c>
      <c r="DM4" s="45" t="s">
        <v>403</v>
      </c>
      <c r="DN4" s="45" t="s">
        <v>403</v>
      </c>
      <c r="DO4" s="45" t="s">
        <v>403</v>
      </c>
      <c r="DP4" s="45" t="s">
        <v>403</v>
      </c>
      <c r="DQ4" s="290"/>
      <c r="DR4" s="45" t="s">
        <v>407</v>
      </c>
      <c r="DS4" s="45" t="s">
        <v>407</v>
      </c>
      <c r="DT4" s="45" t="s">
        <v>407</v>
      </c>
      <c r="DU4" s="45" t="s">
        <v>407</v>
      </c>
      <c r="DV4" s="45" t="s">
        <v>407</v>
      </c>
      <c r="DW4" s="45" t="s">
        <v>407</v>
      </c>
      <c r="DX4" s="45" t="s">
        <v>407</v>
      </c>
      <c r="DY4" s="290"/>
      <c r="DZ4" s="290"/>
      <c r="EA4" s="45" t="s">
        <v>409</v>
      </c>
      <c r="EB4" s="45" t="s">
        <v>409</v>
      </c>
      <c r="EC4" s="45" t="s">
        <v>409</v>
      </c>
      <c r="ED4" s="45" t="s">
        <v>409</v>
      </c>
      <c r="EE4" s="45" t="s">
        <v>409</v>
      </c>
      <c r="EF4" s="45" t="s">
        <v>409</v>
      </c>
      <c r="EG4" s="45" t="s">
        <v>409</v>
      </c>
      <c r="EH4" s="290"/>
      <c r="EI4" s="45" t="s">
        <v>423</v>
      </c>
      <c r="EJ4" s="45" t="s">
        <v>423</v>
      </c>
      <c r="EK4" s="45" t="s">
        <v>423</v>
      </c>
      <c r="EL4" s="45" t="s">
        <v>423</v>
      </c>
      <c r="EM4" s="45" t="s">
        <v>423</v>
      </c>
      <c r="EN4" s="45" t="s">
        <v>423</v>
      </c>
      <c r="EO4" s="45" t="s">
        <v>423</v>
      </c>
    </row>
    <row r="5" spans="1:145" ht="2.25" customHeight="1">
      <c r="A5" s="42"/>
      <c r="B5" s="43"/>
      <c r="C5" s="43"/>
      <c r="D5" s="43"/>
      <c r="E5" s="43"/>
      <c r="F5" s="43"/>
      <c r="G5" s="43"/>
      <c r="H5" s="43"/>
      <c r="I5" s="290"/>
      <c r="J5" s="43"/>
      <c r="K5" s="43"/>
      <c r="L5" s="43"/>
      <c r="M5" s="43"/>
      <c r="N5" s="43"/>
      <c r="O5" s="43"/>
      <c r="P5" s="43"/>
      <c r="Q5" s="290"/>
      <c r="R5" s="43"/>
      <c r="S5" s="43"/>
      <c r="T5" s="43"/>
      <c r="U5" s="43"/>
      <c r="V5" s="43"/>
      <c r="W5" s="43"/>
      <c r="X5" s="43"/>
      <c r="Y5" s="290"/>
      <c r="Z5" s="43"/>
      <c r="AA5" s="43"/>
      <c r="AB5" s="43"/>
      <c r="AC5" s="43"/>
      <c r="AD5" s="43"/>
      <c r="AE5" s="43"/>
      <c r="AF5" s="43"/>
      <c r="AG5" s="290"/>
      <c r="AH5" s="43"/>
      <c r="AI5" s="43"/>
      <c r="AJ5" s="43"/>
      <c r="AK5" s="43"/>
      <c r="AL5" s="43"/>
      <c r="AM5" s="43"/>
      <c r="AN5" s="43"/>
      <c r="AO5" s="290"/>
      <c r="AP5" s="43"/>
      <c r="AQ5" s="43"/>
      <c r="AR5" s="43"/>
      <c r="AS5" s="43"/>
      <c r="AT5" s="43"/>
      <c r="AU5" s="43"/>
      <c r="AV5" s="43"/>
      <c r="AW5" s="290"/>
      <c r="AX5" s="43"/>
      <c r="AY5" s="43"/>
      <c r="AZ5" s="43"/>
      <c r="BA5" s="43"/>
      <c r="BB5" s="43"/>
      <c r="BC5" s="43"/>
      <c r="BD5" s="43"/>
      <c r="BE5" s="290"/>
      <c r="BF5" s="43"/>
      <c r="BG5" s="43"/>
      <c r="BH5" s="43"/>
      <c r="BI5" s="43"/>
      <c r="BJ5" s="43"/>
      <c r="BK5" s="43"/>
      <c r="BL5" s="43"/>
      <c r="BM5" s="290"/>
      <c r="BN5" s="43"/>
      <c r="BO5" s="43"/>
      <c r="BP5" s="43"/>
      <c r="BQ5" s="43"/>
      <c r="BR5" s="43"/>
      <c r="BS5" s="43"/>
      <c r="BT5" s="43"/>
      <c r="BU5" s="290"/>
      <c r="BV5" s="43"/>
      <c r="BW5" s="43"/>
      <c r="BX5" s="43"/>
      <c r="BY5" s="43"/>
      <c r="BZ5" s="43"/>
      <c r="CA5" s="43"/>
      <c r="CB5" s="43"/>
      <c r="CC5" s="290"/>
      <c r="CD5" s="43"/>
      <c r="CE5" s="43"/>
      <c r="CF5" s="43"/>
      <c r="CG5" s="43"/>
      <c r="CH5" s="43"/>
      <c r="CI5" s="43"/>
      <c r="CJ5" s="43"/>
      <c r="CK5" s="290"/>
      <c r="CL5" s="43"/>
      <c r="CM5" s="43"/>
      <c r="CN5" s="43"/>
      <c r="CO5" s="43"/>
      <c r="CP5" s="43"/>
      <c r="CQ5" s="43"/>
      <c r="CR5" s="43"/>
      <c r="CS5" s="290"/>
      <c r="CT5" s="43"/>
      <c r="CU5" s="43"/>
      <c r="CV5" s="43"/>
      <c r="CW5" s="43"/>
      <c r="CX5" s="43"/>
      <c r="CY5" s="43"/>
      <c r="CZ5" s="43"/>
      <c r="DA5" s="290"/>
      <c r="DB5" s="43"/>
      <c r="DC5" s="43"/>
      <c r="DD5" s="43"/>
      <c r="DE5" s="43"/>
      <c r="DF5" s="43"/>
      <c r="DG5" s="43"/>
      <c r="DH5" s="43"/>
      <c r="DI5" s="290"/>
      <c r="DJ5" s="43"/>
      <c r="DK5" s="43"/>
      <c r="DL5" s="43"/>
      <c r="DM5" s="43"/>
      <c r="DN5" s="43"/>
      <c r="DO5" s="43"/>
      <c r="DP5" s="43"/>
      <c r="DQ5" s="290"/>
      <c r="DR5" s="43"/>
      <c r="DS5" s="43"/>
      <c r="DT5" s="43"/>
      <c r="DU5" s="43"/>
      <c r="DV5" s="43"/>
      <c r="DW5" s="43"/>
      <c r="DX5" s="43"/>
      <c r="DY5" s="290"/>
      <c r="DZ5" s="290"/>
      <c r="EA5" s="43"/>
      <c r="EB5" s="43"/>
      <c r="EC5" s="43"/>
      <c r="ED5" s="43"/>
      <c r="EE5" s="43"/>
      <c r="EF5" s="43"/>
      <c r="EG5" s="43"/>
      <c r="EH5" s="290"/>
      <c r="EI5" s="43"/>
      <c r="EJ5" s="43"/>
      <c r="EK5" s="43"/>
      <c r="EL5" s="43"/>
      <c r="EM5" s="43"/>
      <c r="EN5" s="43"/>
      <c r="EO5" s="43"/>
    </row>
    <row r="6" spans="1:145" ht="21">
      <c r="A6" s="33" t="s">
        <v>324</v>
      </c>
      <c r="B6" s="118"/>
      <c r="C6" s="118"/>
      <c r="D6" s="118"/>
      <c r="E6" s="118"/>
      <c r="F6" s="118"/>
      <c r="G6" s="118"/>
      <c r="H6" s="118"/>
      <c r="I6" s="290"/>
      <c r="J6" s="20"/>
      <c r="K6" s="20"/>
      <c r="L6" s="20"/>
      <c r="M6" s="20"/>
      <c r="N6" s="20"/>
      <c r="O6" s="20"/>
      <c r="P6" s="20"/>
      <c r="Q6" s="290"/>
      <c r="R6" s="20"/>
      <c r="S6" s="20"/>
      <c r="T6" s="20"/>
      <c r="U6" s="20"/>
      <c r="V6" s="20"/>
      <c r="W6" s="20"/>
      <c r="X6" s="20"/>
      <c r="Y6" s="290"/>
      <c r="Z6" s="20"/>
      <c r="AA6" s="20"/>
      <c r="AB6" s="20"/>
      <c r="AC6" s="20"/>
      <c r="AD6" s="20"/>
      <c r="AE6" s="20"/>
      <c r="AF6" s="20"/>
      <c r="AG6" s="290"/>
      <c r="AH6" s="20"/>
      <c r="AI6" s="20"/>
      <c r="AJ6" s="20"/>
      <c r="AK6" s="20"/>
      <c r="AL6" s="20"/>
      <c r="AM6" s="20"/>
      <c r="AN6" s="20"/>
      <c r="AO6" s="290"/>
      <c r="AP6" s="20"/>
      <c r="AQ6" s="20"/>
      <c r="AR6" s="20"/>
      <c r="AS6" s="20"/>
      <c r="AT6" s="20"/>
      <c r="AU6" s="20"/>
      <c r="AV6" s="20"/>
      <c r="AW6" s="290"/>
      <c r="AX6" s="20"/>
      <c r="AY6" s="20"/>
      <c r="AZ6" s="20"/>
      <c r="BA6" s="20"/>
      <c r="BB6" s="20"/>
      <c r="BC6" s="20"/>
      <c r="BD6" s="20"/>
      <c r="BE6" s="290"/>
      <c r="BF6" s="20"/>
      <c r="BG6" s="20"/>
      <c r="BH6" s="20"/>
      <c r="BI6" s="20"/>
      <c r="BJ6" s="20"/>
      <c r="BK6" s="20"/>
      <c r="BL6" s="20"/>
      <c r="BM6" s="290"/>
      <c r="BN6" s="20"/>
      <c r="BO6" s="20"/>
      <c r="BP6" s="20"/>
      <c r="BQ6" s="20"/>
      <c r="BR6" s="20"/>
      <c r="BS6" s="20"/>
      <c r="BT6" s="20"/>
      <c r="BU6" s="290"/>
      <c r="BV6" s="20"/>
      <c r="BW6" s="20"/>
      <c r="BX6" s="20"/>
      <c r="BY6" s="20"/>
      <c r="BZ6" s="20"/>
      <c r="CA6" s="20"/>
      <c r="CB6" s="20"/>
      <c r="CC6" s="290"/>
      <c r="CD6" s="20"/>
      <c r="CE6" s="20"/>
      <c r="CF6" s="20"/>
      <c r="CG6" s="20"/>
      <c r="CH6" s="20"/>
      <c r="CI6" s="20"/>
      <c r="CJ6" s="20"/>
      <c r="CK6" s="290"/>
      <c r="CL6" s="20"/>
      <c r="CM6" s="20"/>
      <c r="CN6" s="20"/>
      <c r="CO6" s="20"/>
      <c r="CP6" s="20"/>
      <c r="CQ6" s="20"/>
      <c r="CR6" s="20"/>
      <c r="CS6" s="290"/>
      <c r="CT6" s="20"/>
      <c r="CU6" s="20"/>
      <c r="CV6" s="20"/>
      <c r="CW6" s="20"/>
      <c r="CX6" s="20"/>
      <c r="CY6" s="20"/>
      <c r="CZ6" s="20"/>
      <c r="DA6" s="290"/>
      <c r="DB6" s="20"/>
      <c r="DC6" s="20"/>
      <c r="DD6" s="20"/>
      <c r="DE6" s="20"/>
      <c r="DF6" s="20"/>
      <c r="DG6" s="20"/>
      <c r="DH6" s="20"/>
      <c r="DI6" s="290"/>
      <c r="DJ6" s="20"/>
      <c r="DK6" s="20"/>
      <c r="DL6" s="20"/>
      <c r="DM6" s="20"/>
      <c r="DN6" s="20"/>
      <c r="DO6" s="20"/>
      <c r="DP6" s="20"/>
      <c r="DQ6" s="290"/>
      <c r="DR6" s="20"/>
      <c r="DS6" s="20"/>
      <c r="DT6" s="20"/>
      <c r="DU6" s="20"/>
      <c r="DV6" s="20"/>
      <c r="DW6" s="20"/>
      <c r="DX6" s="20"/>
      <c r="DY6" s="290"/>
      <c r="DZ6" s="290"/>
      <c r="EA6" s="20"/>
      <c r="EB6" s="20"/>
      <c r="EC6" s="20"/>
      <c r="ED6" s="20"/>
      <c r="EE6" s="20"/>
      <c r="EF6" s="20"/>
      <c r="EG6" s="20"/>
      <c r="EH6" s="290"/>
      <c r="EI6" s="20"/>
      <c r="EJ6" s="20"/>
      <c r="EK6" s="20"/>
      <c r="EL6" s="20"/>
      <c r="EM6" s="20"/>
      <c r="EN6" s="20"/>
      <c r="EO6" s="20"/>
    </row>
    <row r="7" spans="1:145">
      <c r="A7" s="53"/>
      <c r="B7" s="323"/>
      <c r="C7" s="323"/>
      <c r="D7" s="323"/>
      <c r="E7" s="323"/>
      <c r="F7" s="323"/>
      <c r="G7" s="323"/>
      <c r="H7" s="323"/>
      <c r="I7" s="290"/>
      <c r="J7" s="53"/>
      <c r="K7" s="53"/>
      <c r="L7" s="53"/>
      <c r="M7" s="53"/>
      <c r="N7" s="53"/>
      <c r="O7" s="53"/>
      <c r="P7" s="53"/>
      <c r="Q7" s="290"/>
      <c r="R7" s="53"/>
      <c r="S7" s="53"/>
      <c r="T7" s="53"/>
      <c r="U7" s="53"/>
      <c r="V7" s="53"/>
      <c r="W7" s="53"/>
      <c r="X7" s="53"/>
      <c r="Y7" s="290"/>
      <c r="Z7" s="53"/>
      <c r="AA7" s="53"/>
      <c r="AB7" s="53"/>
      <c r="AC7" s="53"/>
      <c r="AD7" s="53"/>
      <c r="AE7" s="53"/>
      <c r="AF7" s="53"/>
      <c r="AG7" s="290"/>
      <c r="AH7" s="53"/>
      <c r="AI7" s="53"/>
      <c r="AJ7" s="53"/>
      <c r="AK7" s="53"/>
      <c r="AL7" s="53"/>
      <c r="AM7" s="53"/>
      <c r="AN7" s="53"/>
      <c r="AO7" s="290"/>
      <c r="AP7" s="53"/>
      <c r="AQ7" s="53"/>
      <c r="AR7" s="53"/>
      <c r="AS7" s="53"/>
      <c r="AT7" s="53"/>
      <c r="AU7" s="53"/>
      <c r="AV7" s="53"/>
      <c r="AW7" s="290"/>
      <c r="AX7" s="53"/>
      <c r="AY7" s="53"/>
      <c r="AZ7" s="53"/>
      <c r="BA7" s="53"/>
      <c r="BB7" s="53"/>
      <c r="BC7" s="53"/>
      <c r="BD7" s="53"/>
      <c r="BE7" s="290"/>
      <c r="BF7" s="53"/>
      <c r="BG7" s="53"/>
      <c r="BH7" s="53"/>
      <c r="BI7" s="53"/>
      <c r="BJ7" s="53"/>
      <c r="BK7" s="53"/>
      <c r="BL7" s="53"/>
      <c r="BM7" s="290"/>
      <c r="BN7" s="53"/>
      <c r="BO7" s="53"/>
      <c r="BP7" s="53"/>
      <c r="BQ7" s="53"/>
      <c r="BR7" s="53"/>
      <c r="BS7" s="53"/>
      <c r="BT7" s="53"/>
      <c r="BU7" s="290"/>
      <c r="BV7" s="53"/>
      <c r="BW7" s="53"/>
      <c r="BX7" s="53"/>
      <c r="BY7" s="53"/>
      <c r="BZ7" s="53"/>
      <c r="CA7" s="53"/>
      <c r="CB7" s="53"/>
      <c r="CC7" s="290"/>
      <c r="CD7" s="53"/>
      <c r="CE7" s="53"/>
      <c r="CF7" s="53"/>
      <c r="CG7" s="53"/>
      <c r="CH7" s="53"/>
      <c r="CI7" s="53"/>
      <c r="CJ7" s="53"/>
      <c r="CK7" s="290"/>
      <c r="CL7" s="53"/>
      <c r="CM7" s="53"/>
      <c r="CN7" s="53"/>
      <c r="CO7" s="53"/>
      <c r="CP7" s="53"/>
      <c r="CQ7" s="53"/>
      <c r="CR7" s="53"/>
      <c r="CS7" s="290"/>
      <c r="CT7" s="53"/>
      <c r="CU7" s="53"/>
      <c r="CV7" s="53"/>
      <c r="CW7" s="53"/>
      <c r="CX7" s="53"/>
      <c r="CY7" s="53"/>
      <c r="CZ7" s="53"/>
      <c r="DA7" s="290"/>
      <c r="DB7" s="53"/>
      <c r="DC7" s="53"/>
      <c r="DD7" s="53"/>
      <c r="DE7" s="53"/>
      <c r="DF7" s="53"/>
      <c r="DG7" s="53"/>
      <c r="DH7" s="53"/>
      <c r="DI7" s="290"/>
      <c r="DJ7" s="53"/>
      <c r="DK7" s="53"/>
      <c r="DL7" s="53"/>
      <c r="DM7" s="53"/>
      <c r="DN7" s="53"/>
      <c r="DO7" s="53"/>
      <c r="DP7" s="53"/>
      <c r="DQ7" s="290"/>
      <c r="DR7" s="53"/>
      <c r="DS7" s="53"/>
      <c r="DT7" s="53"/>
      <c r="DU7" s="53"/>
      <c r="DV7" s="53"/>
      <c r="DW7" s="53"/>
      <c r="DX7" s="53"/>
      <c r="DY7" s="290"/>
      <c r="DZ7" s="290"/>
      <c r="EA7" s="53"/>
      <c r="EB7" s="53"/>
      <c r="EC7" s="53"/>
      <c r="ED7" s="53"/>
      <c r="EE7" s="53"/>
      <c r="EF7" s="53"/>
      <c r="EG7" s="53"/>
      <c r="EH7" s="290"/>
      <c r="EI7" s="53"/>
      <c r="EJ7" s="53"/>
      <c r="EK7" s="53"/>
      <c r="EL7" s="53"/>
      <c r="EM7" s="53"/>
      <c r="EN7" s="53"/>
      <c r="EO7" s="53"/>
    </row>
    <row r="8" spans="1:145" ht="17.25" customHeight="1">
      <c r="A8" s="2" t="s">
        <v>330</v>
      </c>
      <c r="B8" s="324">
        <v>3953</v>
      </c>
      <c r="C8" s="324">
        <v>2500</v>
      </c>
      <c r="D8" s="324">
        <v>1466</v>
      </c>
      <c r="E8" s="324">
        <v>1650</v>
      </c>
      <c r="F8" s="324">
        <v>220</v>
      </c>
      <c r="G8" s="325">
        <v>0</v>
      </c>
      <c r="H8" s="326">
        <f>SUM(B8:G8)</f>
        <v>9789</v>
      </c>
      <c r="I8" s="327"/>
      <c r="J8" s="324">
        <v>3883</v>
      </c>
      <c r="K8" s="324">
        <v>2401</v>
      </c>
      <c r="L8" s="324">
        <v>1338</v>
      </c>
      <c r="M8" s="324">
        <v>1473</v>
      </c>
      <c r="N8" s="324">
        <v>226</v>
      </c>
      <c r="O8" s="325">
        <v>0</v>
      </c>
      <c r="P8" s="326">
        <f>SUM(J8:O8)</f>
        <v>9321</v>
      </c>
      <c r="Q8" s="327"/>
      <c r="R8" s="324">
        <v>963</v>
      </c>
      <c r="S8" s="324">
        <v>569</v>
      </c>
      <c r="T8" s="324">
        <v>323</v>
      </c>
      <c r="U8" s="324">
        <v>343</v>
      </c>
      <c r="V8" s="324">
        <v>58</v>
      </c>
      <c r="W8" s="325">
        <v>0</v>
      </c>
      <c r="X8" s="326">
        <f>SUM(R8:W8)</f>
        <v>2256</v>
      </c>
      <c r="Y8" s="327"/>
      <c r="Z8" s="324">
        <v>940</v>
      </c>
      <c r="AA8" s="324">
        <v>560</v>
      </c>
      <c r="AB8" s="324">
        <v>330</v>
      </c>
      <c r="AC8" s="324">
        <v>337</v>
      </c>
      <c r="AD8" s="324">
        <v>57</v>
      </c>
      <c r="AE8" s="325">
        <v>0</v>
      </c>
      <c r="AF8" s="326">
        <f>SUM(Z8:AE8)</f>
        <v>2224</v>
      </c>
      <c r="AG8" s="327"/>
      <c r="AH8" s="324">
        <v>944</v>
      </c>
      <c r="AI8" s="324">
        <v>595</v>
      </c>
      <c r="AJ8" s="324">
        <v>316</v>
      </c>
      <c r="AK8" s="324">
        <v>333</v>
      </c>
      <c r="AL8" s="324">
        <v>59</v>
      </c>
      <c r="AM8" s="325">
        <v>0</v>
      </c>
      <c r="AN8" s="326">
        <f>SUM(AH8:AM8)</f>
        <v>2247</v>
      </c>
      <c r="AO8" s="327"/>
      <c r="AP8" s="324">
        <v>3757</v>
      </c>
      <c r="AQ8" s="324">
        <v>2316</v>
      </c>
      <c r="AR8" s="324">
        <v>1283</v>
      </c>
      <c r="AS8" s="324">
        <v>1344</v>
      </c>
      <c r="AT8" s="324">
        <v>229</v>
      </c>
      <c r="AU8" s="325">
        <v>0</v>
      </c>
      <c r="AV8" s="326">
        <f>SUM(AP8:AU8)</f>
        <v>8929</v>
      </c>
      <c r="AW8" s="327"/>
      <c r="AX8" s="324">
        <v>935</v>
      </c>
      <c r="AY8" s="324">
        <v>554</v>
      </c>
      <c r="AZ8" s="324">
        <v>301</v>
      </c>
      <c r="BA8" s="324">
        <v>338</v>
      </c>
      <c r="BB8" s="324">
        <v>59</v>
      </c>
      <c r="BC8" s="325">
        <v>0</v>
      </c>
      <c r="BD8" s="326">
        <f>SUM(AX8:BC8)</f>
        <v>2187</v>
      </c>
      <c r="BE8" s="327"/>
      <c r="BF8" s="324">
        <v>957</v>
      </c>
      <c r="BG8" s="324">
        <v>520</v>
      </c>
      <c r="BH8" s="324">
        <v>306</v>
      </c>
      <c r="BI8" s="324">
        <v>319</v>
      </c>
      <c r="BJ8" s="324">
        <v>53</v>
      </c>
      <c r="BK8" s="325">
        <v>0</v>
      </c>
      <c r="BL8" s="326">
        <f>SUM(BF8:BK8)</f>
        <v>2155</v>
      </c>
      <c r="BM8" s="327"/>
      <c r="BN8" s="324">
        <v>955</v>
      </c>
      <c r="BO8" s="324">
        <v>531</v>
      </c>
      <c r="BP8" s="324">
        <v>301</v>
      </c>
      <c r="BQ8" s="324">
        <v>313</v>
      </c>
      <c r="BR8" s="324">
        <v>78</v>
      </c>
      <c r="BS8" s="325">
        <v>0</v>
      </c>
      <c r="BT8" s="326">
        <f>SUM(BN8:BS8)</f>
        <v>2178</v>
      </c>
      <c r="BU8" s="327"/>
      <c r="BV8" s="324">
        <v>3813</v>
      </c>
      <c r="BW8" s="324">
        <v>2127</v>
      </c>
      <c r="BX8" s="324">
        <v>1217</v>
      </c>
      <c r="BY8" s="324">
        <v>1286</v>
      </c>
      <c r="BZ8" s="324">
        <v>280</v>
      </c>
      <c r="CA8" s="325">
        <v>0</v>
      </c>
      <c r="CB8" s="326">
        <f>SUM(BV8:CA8)</f>
        <v>8723</v>
      </c>
      <c r="CC8" s="327"/>
      <c r="CD8" s="324">
        <v>969</v>
      </c>
      <c r="CE8" s="324">
        <v>560</v>
      </c>
      <c r="CF8" s="324">
        <v>299</v>
      </c>
      <c r="CG8" s="324">
        <v>315</v>
      </c>
      <c r="CH8" s="324">
        <v>78</v>
      </c>
      <c r="CI8" s="325">
        <v>0</v>
      </c>
      <c r="CJ8" s="326">
        <f>SUM(CD8:CI8)</f>
        <v>2221</v>
      </c>
      <c r="CK8" s="327"/>
      <c r="CL8" s="324">
        <v>954</v>
      </c>
      <c r="CM8" s="324">
        <v>564</v>
      </c>
      <c r="CN8" s="324">
        <v>299</v>
      </c>
      <c r="CO8" s="324">
        <v>315</v>
      </c>
      <c r="CP8" s="324">
        <v>68</v>
      </c>
      <c r="CQ8" s="325">
        <v>0</v>
      </c>
      <c r="CR8" s="326">
        <f>SUM(CL8:CQ8)</f>
        <v>2200</v>
      </c>
      <c r="CS8" s="327"/>
      <c r="CT8" s="324">
        <v>954</v>
      </c>
      <c r="CU8" s="324">
        <v>531</v>
      </c>
      <c r="CV8" s="324">
        <v>273</v>
      </c>
      <c r="CW8" s="324">
        <v>318</v>
      </c>
      <c r="CX8" s="324">
        <v>66</v>
      </c>
      <c r="CY8" s="325">
        <v>0</v>
      </c>
      <c r="CZ8" s="326">
        <f>SUM(CT8:CY8)</f>
        <v>2142</v>
      </c>
      <c r="DA8" s="327"/>
      <c r="DB8" s="324">
        <v>3845</v>
      </c>
      <c r="DC8" s="324">
        <v>2249</v>
      </c>
      <c r="DD8" s="324">
        <v>1186</v>
      </c>
      <c r="DE8" s="324">
        <v>1270</v>
      </c>
      <c r="DF8" s="324">
        <v>271</v>
      </c>
      <c r="DG8" s="325">
        <v>0</v>
      </c>
      <c r="DH8" s="326">
        <f>SUM(DB8:DG8)</f>
        <v>8821</v>
      </c>
      <c r="DI8" s="327"/>
      <c r="DJ8" s="324">
        <v>1006</v>
      </c>
      <c r="DK8" s="324">
        <v>589</v>
      </c>
      <c r="DL8" s="324">
        <v>293</v>
      </c>
      <c r="DM8" s="324">
        <v>316</v>
      </c>
      <c r="DN8" s="324">
        <v>51</v>
      </c>
      <c r="DO8" s="325">
        <v>0</v>
      </c>
      <c r="DP8" s="326">
        <f>SUM(DJ8:DO8)</f>
        <v>2255</v>
      </c>
      <c r="DQ8" s="327"/>
      <c r="DR8" s="324">
        <v>986</v>
      </c>
      <c r="DS8" s="324">
        <v>588</v>
      </c>
      <c r="DT8" s="324">
        <v>289</v>
      </c>
      <c r="DU8" s="324">
        <v>316</v>
      </c>
      <c r="DV8" s="324">
        <v>46</v>
      </c>
      <c r="DW8" s="325">
        <v>0</v>
      </c>
      <c r="DX8" s="326">
        <f>SUM(DR8:DW8)</f>
        <v>2225</v>
      </c>
      <c r="DY8" s="327"/>
      <c r="DZ8" s="327"/>
      <c r="EA8" s="324">
        <v>1003</v>
      </c>
      <c r="EB8" s="324">
        <v>599</v>
      </c>
      <c r="EC8" s="324">
        <v>297</v>
      </c>
      <c r="ED8" s="324">
        <v>315</v>
      </c>
      <c r="EE8" s="324">
        <v>48</v>
      </c>
      <c r="EF8" s="325">
        <v>0</v>
      </c>
      <c r="EG8" s="326">
        <f>SUM(EA8:EF8)</f>
        <v>2262</v>
      </c>
      <c r="EH8" s="327"/>
      <c r="EI8" s="324">
        <v>3980</v>
      </c>
      <c r="EJ8" s="324">
        <v>2359</v>
      </c>
      <c r="EK8" s="324">
        <v>1183</v>
      </c>
      <c r="EL8" s="324">
        <v>1277</v>
      </c>
      <c r="EM8" s="324">
        <v>187</v>
      </c>
      <c r="EN8" s="325">
        <v>0</v>
      </c>
      <c r="EO8" s="326">
        <f>SUM(EI8:EN8)</f>
        <v>8986</v>
      </c>
    </row>
    <row r="9" spans="1:145" ht="20.25" customHeight="1">
      <c r="A9" s="2" t="s">
        <v>331</v>
      </c>
      <c r="B9" s="324">
        <v>291</v>
      </c>
      <c r="C9" s="324">
        <v>46</v>
      </c>
      <c r="D9" s="324">
        <v>71</v>
      </c>
      <c r="E9" s="325">
        <v>0</v>
      </c>
      <c r="F9" s="324">
        <v>17</v>
      </c>
      <c r="G9" s="328">
        <v>-425</v>
      </c>
      <c r="H9" s="329">
        <f>SUM(B9:G9)</f>
        <v>0</v>
      </c>
      <c r="I9" s="327"/>
      <c r="J9" s="324">
        <v>313</v>
      </c>
      <c r="K9" s="324">
        <v>42</v>
      </c>
      <c r="L9" s="324">
        <v>53</v>
      </c>
      <c r="M9" s="325">
        <v>0</v>
      </c>
      <c r="N9" s="324">
        <v>15</v>
      </c>
      <c r="O9" s="328">
        <v>-423</v>
      </c>
      <c r="P9" s="329">
        <f>SUM(J9:O9)</f>
        <v>0</v>
      </c>
      <c r="Q9" s="327"/>
      <c r="R9" s="324">
        <v>80</v>
      </c>
      <c r="S9" s="324">
        <v>9</v>
      </c>
      <c r="T9" s="324">
        <v>18</v>
      </c>
      <c r="U9" s="325">
        <v>0</v>
      </c>
      <c r="V9" s="324">
        <v>3</v>
      </c>
      <c r="W9" s="328">
        <v>-110</v>
      </c>
      <c r="X9" s="329">
        <f>SUM(R9:W9)</f>
        <v>0</v>
      </c>
      <c r="Y9" s="327"/>
      <c r="Z9" s="324">
        <v>80</v>
      </c>
      <c r="AA9" s="324">
        <v>10</v>
      </c>
      <c r="AB9" s="324">
        <v>9</v>
      </c>
      <c r="AC9" s="325">
        <v>0</v>
      </c>
      <c r="AD9" s="324">
        <v>1</v>
      </c>
      <c r="AE9" s="328">
        <v>-100</v>
      </c>
      <c r="AF9" s="329">
        <f>SUM(Z9:AE9)</f>
        <v>0</v>
      </c>
      <c r="AG9" s="327"/>
      <c r="AH9" s="324">
        <v>81</v>
      </c>
      <c r="AI9" s="324">
        <v>17</v>
      </c>
      <c r="AJ9" s="324">
        <v>13</v>
      </c>
      <c r="AK9" s="325">
        <v>1</v>
      </c>
      <c r="AL9" s="324">
        <v>3</v>
      </c>
      <c r="AM9" s="328">
        <v>-115</v>
      </c>
      <c r="AN9" s="329">
        <f>SUM(AH9:AM9)</f>
        <v>0</v>
      </c>
      <c r="AO9" s="327"/>
      <c r="AP9" s="324">
        <v>316</v>
      </c>
      <c r="AQ9" s="324">
        <v>46</v>
      </c>
      <c r="AR9" s="324">
        <v>56</v>
      </c>
      <c r="AS9" s="324">
        <v>1</v>
      </c>
      <c r="AT9" s="324">
        <v>9</v>
      </c>
      <c r="AU9" s="328">
        <v>-428</v>
      </c>
      <c r="AV9" s="329">
        <f>SUM(AP9:AU9)</f>
        <v>0</v>
      </c>
      <c r="AW9" s="327"/>
      <c r="AX9" s="324">
        <v>83</v>
      </c>
      <c r="AY9" s="324">
        <v>19</v>
      </c>
      <c r="AZ9" s="324">
        <v>16</v>
      </c>
      <c r="BA9" s="325">
        <v>0</v>
      </c>
      <c r="BB9" s="324">
        <v>1</v>
      </c>
      <c r="BC9" s="328">
        <v>-119</v>
      </c>
      <c r="BD9" s="329">
        <f>SUM(AX9:BC9)</f>
        <v>0</v>
      </c>
      <c r="BE9" s="327"/>
      <c r="BF9" s="324">
        <v>87</v>
      </c>
      <c r="BG9" s="324">
        <v>15</v>
      </c>
      <c r="BH9" s="324">
        <v>8</v>
      </c>
      <c r="BI9" s="325">
        <v>0</v>
      </c>
      <c r="BJ9" s="324">
        <v>2</v>
      </c>
      <c r="BK9" s="328">
        <v>-112</v>
      </c>
      <c r="BL9" s="329">
        <f>SUM(BF9:BK9)</f>
        <v>0</v>
      </c>
      <c r="BM9" s="327"/>
      <c r="BN9" s="324">
        <v>87</v>
      </c>
      <c r="BO9" s="324">
        <v>14</v>
      </c>
      <c r="BP9" s="324">
        <v>14</v>
      </c>
      <c r="BQ9" s="325">
        <v>0</v>
      </c>
      <c r="BR9" s="324">
        <v>6</v>
      </c>
      <c r="BS9" s="328">
        <v>-121</v>
      </c>
      <c r="BT9" s="329">
        <f>SUM(BN9:BS9)</f>
        <v>0</v>
      </c>
      <c r="BU9" s="327"/>
      <c r="BV9" s="324">
        <v>346</v>
      </c>
      <c r="BW9" s="324">
        <v>59</v>
      </c>
      <c r="BX9" s="324">
        <v>54</v>
      </c>
      <c r="BY9" s="324">
        <v>1</v>
      </c>
      <c r="BZ9" s="324">
        <v>6</v>
      </c>
      <c r="CA9" s="328">
        <v>-466</v>
      </c>
      <c r="CB9" s="329">
        <f>SUM(BV9:CA9)</f>
        <v>0</v>
      </c>
      <c r="CC9" s="327"/>
      <c r="CD9" s="324">
        <v>85</v>
      </c>
      <c r="CE9" s="324">
        <v>10</v>
      </c>
      <c r="CF9" s="324">
        <v>13</v>
      </c>
      <c r="CG9" s="324">
        <v>0</v>
      </c>
      <c r="CH9" s="324">
        <v>1</v>
      </c>
      <c r="CI9" s="328">
        <f>-SUM(CD9:CH9)</f>
        <v>-109</v>
      </c>
      <c r="CJ9" s="329">
        <f>SUM(CD9:CI9)</f>
        <v>0</v>
      </c>
      <c r="CK9" s="327"/>
      <c r="CL9" s="324">
        <v>85</v>
      </c>
      <c r="CM9" s="324">
        <v>12</v>
      </c>
      <c r="CN9" s="324">
        <v>11</v>
      </c>
      <c r="CO9" s="324">
        <v>0</v>
      </c>
      <c r="CP9" s="324">
        <v>2</v>
      </c>
      <c r="CQ9" s="328">
        <f>-SUM(CL9:CP9)</f>
        <v>-110</v>
      </c>
      <c r="CR9" s="329">
        <f>SUM(CL9:CQ9)</f>
        <v>0</v>
      </c>
      <c r="CS9" s="327"/>
      <c r="CT9" s="324">
        <v>83</v>
      </c>
      <c r="CU9" s="324">
        <v>10</v>
      </c>
      <c r="CV9" s="324">
        <v>14</v>
      </c>
      <c r="CW9" s="324">
        <v>0</v>
      </c>
      <c r="CX9" s="324">
        <v>2</v>
      </c>
      <c r="CY9" s="328">
        <f>-SUM(CT9:CX9)</f>
        <v>-109</v>
      </c>
      <c r="CZ9" s="329">
        <f>SUM(CT9:CY9)</f>
        <v>0</v>
      </c>
      <c r="DA9" s="327"/>
      <c r="DB9" s="324">
        <v>337</v>
      </c>
      <c r="DC9" s="324">
        <v>40</v>
      </c>
      <c r="DD9" s="324">
        <v>51</v>
      </c>
      <c r="DE9" s="324">
        <v>0</v>
      </c>
      <c r="DF9" s="324">
        <v>6</v>
      </c>
      <c r="DG9" s="328">
        <f>-SUM(DB9:DF9)</f>
        <v>-434</v>
      </c>
      <c r="DH9" s="329">
        <f>SUM(DB9:DG9)</f>
        <v>0</v>
      </c>
      <c r="DI9" s="327"/>
      <c r="DJ9" s="324">
        <v>90</v>
      </c>
      <c r="DK9" s="324">
        <v>11</v>
      </c>
      <c r="DL9" s="324">
        <v>14</v>
      </c>
      <c r="DM9" s="324">
        <v>0</v>
      </c>
      <c r="DN9" s="324">
        <v>0</v>
      </c>
      <c r="DO9" s="328">
        <f>-SUM(DJ9:DN9)</f>
        <v>-115</v>
      </c>
      <c r="DP9" s="329">
        <f>SUM(DJ9:DO9)</f>
        <v>0</v>
      </c>
      <c r="DQ9" s="327"/>
      <c r="DR9" s="324">
        <v>81</v>
      </c>
      <c r="DS9" s="324">
        <v>11</v>
      </c>
      <c r="DT9" s="324">
        <v>13</v>
      </c>
      <c r="DU9" s="324">
        <v>0</v>
      </c>
      <c r="DV9" s="324">
        <v>5</v>
      </c>
      <c r="DW9" s="328">
        <f>-SUM(DR9:DV9)</f>
        <v>-110</v>
      </c>
      <c r="DX9" s="329">
        <f>SUM(DR9:DW9)</f>
        <v>0</v>
      </c>
      <c r="DY9" s="327"/>
      <c r="DZ9" s="327"/>
      <c r="EA9" s="324">
        <v>83</v>
      </c>
      <c r="EB9" s="324">
        <v>9</v>
      </c>
      <c r="EC9" s="324">
        <v>14</v>
      </c>
      <c r="ED9" s="324">
        <v>0</v>
      </c>
      <c r="EE9" s="324">
        <v>0</v>
      </c>
      <c r="EF9" s="328">
        <f>-SUM(EA9:EE9)</f>
        <v>-106</v>
      </c>
      <c r="EG9" s="329">
        <f>SUM(EA9:EF9)</f>
        <v>0</v>
      </c>
      <c r="EH9" s="327"/>
      <c r="EI9" s="324">
        <v>326</v>
      </c>
      <c r="EJ9" s="324">
        <v>40</v>
      </c>
      <c r="EK9" s="324">
        <v>56</v>
      </c>
      <c r="EL9" s="324">
        <v>0</v>
      </c>
      <c r="EM9" s="324">
        <v>6</v>
      </c>
      <c r="EN9" s="328">
        <f>-SUM(EI9:EM9)</f>
        <v>-428</v>
      </c>
      <c r="EO9" s="329">
        <f>SUM(EI9:EN9)</f>
        <v>0</v>
      </c>
    </row>
    <row r="10" spans="1:145">
      <c r="A10" s="295" t="s">
        <v>332</v>
      </c>
      <c r="B10" s="330">
        <f>B8+B9</f>
        <v>4244</v>
      </c>
      <c r="C10" s="330">
        <f t="shared" ref="C10:H10" si="0">C8+C9</f>
        <v>2546</v>
      </c>
      <c r="D10" s="330">
        <f t="shared" si="0"/>
        <v>1537</v>
      </c>
      <c r="E10" s="330">
        <f t="shared" si="0"/>
        <v>1650</v>
      </c>
      <c r="F10" s="330">
        <f t="shared" si="0"/>
        <v>237</v>
      </c>
      <c r="G10" s="330">
        <f t="shared" si="0"/>
        <v>-425</v>
      </c>
      <c r="H10" s="330">
        <f t="shared" si="0"/>
        <v>9789</v>
      </c>
      <c r="I10" s="331"/>
      <c r="J10" s="330">
        <f>J8+J9</f>
        <v>4196</v>
      </c>
      <c r="K10" s="330">
        <f t="shared" ref="K10:P10" si="1">K8+K9</f>
        <v>2443</v>
      </c>
      <c r="L10" s="330">
        <f t="shared" si="1"/>
        <v>1391</v>
      </c>
      <c r="M10" s="330">
        <f t="shared" si="1"/>
        <v>1473</v>
      </c>
      <c r="N10" s="330">
        <f t="shared" si="1"/>
        <v>241</v>
      </c>
      <c r="O10" s="330">
        <f t="shared" si="1"/>
        <v>-423</v>
      </c>
      <c r="P10" s="330">
        <f t="shared" si="1"/>
        <v>9321</v>
      </c>
      <c r="Q10" s="331"/>
      <c r="R10" s="330">
        <f>R8+R9</f>
        <v>1043</v>
      </c>
      <c r="S10" s="330">
        <f t="shared" ref="S10:X10" si="2">S8+S9</f>
        <v>578</v>
      </c>
      <c r="T10" s="330">
        <f t="shared" si="2"/>
        <v>341</v>
      </c>
      <c r="U10" s="330">
        <f t="shared" si="2"/>
        <v>343</v>
      </c>
      <c r="V10" s="330">
        <f t="shared" si="2"/>
        <v>61</v>
      </c>
      <c r="W10" s="330">
        <f t="shared" si="2"/>
        <v>-110</v>
      </c>
      <c r="X10" s="330">
        <f t="shared" si="2"/>
        <v>2256</v>
      </c>
      <c r="Y10" s="331"/>
      <c r="Z10" s="330">
        <f>Z8+Z9</f>
        <v>1020</v>
      </c>
      <c r="AA10" s="330">
        <f t="shared" ref="AA10:AF10" si="3">AA8+AA9</f>
        <v>570</v>
      </c>
      <c r="AB10" s="330">
        <f t="shared" si="3"/>
        <v>339</v>
      </c>
      <c r="AC10" s="330">
        <f t="shared" si="3"/>
        <v>337</v>
      </c>
      <c r="AD10" s="330">
        <f t="shared" si="3"/>
        <v>58</v>
      </c>
      <c r="AE10" s="330">
        <f t="shared" si="3"/>
        <v>-100</v>
      </c>
      <c r="AF10" s="330">
        <f t="shared" si="3"/>
        <v>2224</v>
      </c>
      <c r="AG10" s="331"/>
      <c r="AH10" s="330">
        <f>AH8+AH9</f>
        <v>1025</v>
      </c>
      <c r="AI10" s="330">
        <f t="shared" ref="AI10:AN10" si="4">AI8+AI9</f>
        <v>612</v>
      </c>
      <c r="AJ10" s="330">
        <f t="shared" si="4"/>
        <v>329</v>
      </c>
      <c r="AK10" s="330">
        <f t="shared" si="4"/>
        <v>334</v>
      </c>
      <c r="AL10" s="330">
        <f t="shared" si="4"/>
        <v>62</v>
      </c>
      <c r="AM10" s="330">
        <f t="shared" si="4"/>
        <v>-115</v>
      </c>
      <c r="AN10" s="330">
        <f t="shared" si="4"/>
        <v>2247</v>
      </c>
      <c r="AO10" s="331"/>
      <c r="AP10" s="330">
        <f>AP8+AP9</f>
        <v>4073</v>
      </c>
      <c r="AQ10" s="330">
        <f t="shared" ref="AQ10:AV10" si="5">AQ8+AQ9</f>
        <v>2362</v>
      </c>
      <c r="AR10" s="330">
        <f t="shared" si="5"/>
        <v>1339</v>
      </c>
      <c r="AS10" s="330">
        <f t="shared" si="5"/>
        <v>1345</v>
      </c>
      <c r="AT10" s="330">
        <f t="shared" si="5"/>
        <v>238</v>
      </c>
      <c r="AU10" s="330">
        <f t="shared" si="5"/>
        <v>-428</v>
      </c>
      <c r="AV10" s="330">
        <f t="shared" si="5"/>
        <v>8929</v>
      </c>
      <c r="AW10" s="331"/>
      <c r="AX10" s="330">
        <f>AX8+AX9</f>
        <v>1018</v>
      </c>
      <c r="AY10" s="330">
        <f t="shared" ref="AY10:BD10" si="6">AY8+AY9</f>
        <v>573</v>
      </c>
      <c r="AZ10" s="330">
        <f t="shared" si="6"/>
        <v>317</v>
      </c>
      <c r="BA10" s="330">
        <f t="shared" si="6"/>
        <v>338</v>
      </c>
      <c r="BB10" s="330">
        <f t="shared" si="6"/>
        <v>60</v>
      </c>
      <c r="BC10" s="330">
        <f t="shared" si="6"/>
        <v>-119</v>
      </c>
      <c r="BD10" s="330">
        <f t="shared" si="6"/>
        <v>2187</v>
      </c>
      <c r="BE10" s="331"/>
      <c r="BF10" s="330">
        <f>BF8+BF9</f>
        <v>1044</v>
      </c>
      <c r="BG10" s="330">
        <f t="shared" ref="BG10:BL10" si="7">BG8+BG9</f>
        <v>535</v>
      </c>
      <c r="BH10" s="330">
        <f t="shared" si="7"/>
        <v>314</v>
      </c>
      <c r="BI10" s="330">
        <f t="shared" si="7"/>
        <v>319</v>
      </c>
      <c r="BJ10" s="330">
        <f t="shared" si="7"/>
        <v>55</v>
      </c>
      <c r="BK10" s="330">
        <f t="shared" si="7"/>
        <v>-112</v>
      </c>
      <c r="BL10" s="330">
        <f t="shared" si="7"/>
        <v>2155</v>
      </c>
      <c r="BM10" s="331"/>
      <c r="BN10" s="330">
        <f>BN8+BN9</f>
        <v>1042</v>
      </c>
      <c r="BO10" s="330">
        <f t="shared" ref="BO10:BT10" si="8">BO8+BO9</f>
        <v>545</v>
      </c>
      <c r="BP10" s="330">
        <f t="shared" si="8"/>
        <v>315</v>
      </c>
      <c r="BQ10" s="330">
        <f t="shared" si="8"/>
        <v>313</v>
      </c>
      <c r="BR10" s="330">
        <f t="shared" si="8"/>
        <v>84</v>
      </c>
      <c r="BS10" s="330">
        <f t="shared" si="8"/>
        <v>-121</v>
      </c>
      <c r="BT10" s="330">
        <f t="shared" si="8"/>
        <v>2178</v>
      </c>
      <c r="BU10" s="331"/>
      <c r="BV10" s="330">
        <f>BV8+BV9</f>
        <v>4159</v>
      </c>
      <c r="BW10" s="330">
        <f t="shared" ref="BW10:CB10" si="9">BW8+BW9</f>
        <v>2186</v>
      </c>
      <c r="BX10" s="330">
        <f t="shared" si="9"/>
        <v>1271</v>
      </c>
      <c r="BY10" s="330">
        <f t="shared" si="9"/>
        <v>1287</v>
      </c>
      <c r="BZ10" s="330">
        <f t="shared" si="9"/>
        <v>286</v>
      </c>
      <c r="CA10" s="330">
        <f t="shared" si="9"/>
        <v>-466</v>
      </c>
      <c r="CB10" s="330">
        <f t="shared" si="9"/>
        <v>8723</v>
      </c>
      <c r="CC10" s="331"/>
      <c r="CD10" s="330">
        <f t="shared" ref="CD10:CJ10" si="10">CD8+CD9</f>
        <v>1054</v>
      </c>
      <c r="CE10" s="330">
        <f t="shared" si="10"/>
        <v>570</v>
      </c>
      <c r="CF10" s="330">
        <f t="shared" si="10"/>
        <v>312</v>
      </c>
      <c r="CG10" s="330">
        <f t="shared" si="10"/>
        <v>315</v>
      </c>
      <c r="CH10" s="330">
        <f t="shared" si="10"/>
        <v>79</v>
      </c>
      <c r="CI10" s="330">
        <f t="shared" si="10"/>
        <v>-109</v>
      </c>
      <c r="CJ10" s="330">
        <f t="shared" si="10"/>
        <v>2221</v>
      </c>
      <c r="CK10" s="331"/>
      <c r="CL10" s="330">
        <f>CL8+CL9</f>
        <v>1039</v>
      </c>
      <c r="CM10" s="330">
        <f t="shared" ref="CM10:CR10" si="11">CM8+CM9</f>
        <v>576</v>
      </c>
      <c r="CN10" s="330">
        <f t="shared" si="11"/>
        <v>310</v>
      </c>
      <c r="CO10" s="330">
        <f t="shared" si="11"/>
        <v>315</v>
      </c>
      <c r="CP10" s="330">
        <f t="shared" si="11"/>
        <v>70</v>
      </c>
      <c r="CQ10" s="330">
        <f t="shared" si="11"/>
        <v>-110</v>
      </c>
      <c r="CR10" s="330">
        <f t="shared" si="11"/>
        <v>2200</v>
      </c>
      <c r="CS10" s="331"/>
      <c r="CT10" s="330">
        <f>CT8+CT9</f>
        <v>1037</v>
      </c>
      <c r="CU10" s="330">
        <f t="shared" ref="CU10:CZ10" si="12">CU8+CU9</f>
        <v>541</v>
      </c>
      <c r="CV10" s="330">
        <f t="shared" si="12"/>
        <v>287</v>
      </c>
      <c r="CW10" s="330">
        <f t="shared" si="12"/>
        <v>318</v>
      </c>
      <c r="CX10" s="330">
        <f t="shared" si="12"/>
        <v>68</v>
      </c>
      <c r="CY10" s="330">
        <f t="shared" si="12"/>
        <v>-109</v>
      </c>
      <c r="CZ10" s="330">
        <f t="shared" si="12"/>
        <v>2142</v>
      </c>
      <c r="DA10" s="331"/>
      <c r="DB10" s="330">
        <f>DB8+DB9</f>
        <v>4182</v>
      </c>
      <c r="DC10" s="330">
        <f t="shared" ref="DC10:DH10" si="13">DC8+DC9</f>
        <v>2289</v>
      </c>
      <c r="DD10" s="330">
        <f t="shared" si="13"/>
        <v>1237</v>
      </c>
      <c r="DE10" s="330">
        <f t="shared" si="13"/>
        <v>1270</v>
      </c>
      <c r="DF10" s="330">
        <f t="shared" si="13"/>
        <v>277</v>
      </c>
      <c r="DG10" s="330">
        <f t="shared" si="13"/>
        <v>-434</v>
      </c>
      <c r="DH10" s="330">
        <f t="shared" si="13"/>
        <v>8821</v>
      </c>
      <c r="DI10" s="331"/>
      <c r="DJ10" s="330">
        <f>DJ8+DJ9</f>
        <v>1096</v>
      </c>
      <c r="DK10" s="330">
        <f t="shared" ref="DK10:DP10" si="14">DK8+DK9</f>
        <v>600</v>
      </c>
      <c r="DL10" s="330">
        <f t="shared" si="14"/>
        <v>307</v>
      </c>
      <c r="DM10" s="330">
        <f t="shared" si="14"/>
        <v>316</v>
      </c>
      <c r="DN10" s="330">
        <f t="shared" si="14"/>
        <v>51</v>
      </c>
      <c r="DO10" s="330">
        <f t="shared" si="14"/>
        <v>-115</v>
      </c>
      <c r="DP10" s="330">
        <f t="shared" si="14"/>
        <v>2255</v>
      </c>
      <c r="DQ10" s="331"/>
      <c r="DR10" s="330">
        <f>DR8+DR9</f>
        <v>1067</v>
      </c>
      <c r="DS10" s="330">
        <f t="shared" ref="DS10:DX10" si="15">DS8+DS9</f>
        <v>599</v>
      </c>
      <c r="DT10" s="330">
        <f t="shared" si="15"/>
        <v>302</v>
      </c>
      <c r="DU10" s="330">
        <f t="shared" si="15"/>
        <v>316</v>
      </c>
      <c r="DV10" s="330">
        <f t="shared" si="15"/>
        <v>51</v>
      </c>
      <c r="DW10" s="330">
        <f t="shared" si="15"/>
        <v>-110</v>
      </c>
      <c r="DX10" s="330">
        <f t="shared" si="15"/>
        <v>2225</v>
      </c>
      <c r="DY10" s="331"/>
      <c r="DZ10" s="331"/>
      <c r="EA10" s="330">
        <f>EA8+EA9</f>
        <v>1086</v>
      </c>
      <c r="EB10" s="330">
        <f t="shared" ref="EB10:EG10" si="16">EB8+EB9</f>
        <v>608</v>
      </c>
      <c r="EC10" s="330">
        <f t="shared" si="16"/>
        <v>311</v>
      </c>
      <c r="ED10" s="330">
        <f t="shared" si="16"/>
        <v>315</v>
      </c>
      <c r="EE10" s="330">
        <f t="shared" si="16"/>
        <v>48</v>
      </c>
      <c r="EF10" s="330">
        <f t="shared" si="16"/>
        <v>-106</v>
      </c>
      <c r="EG10" s="330">
        <f t="shared" si="16"/>
        <v>2262</v>
      </c>
      <c r="EH10" s="331"/>
      <c r="EI10" s="330">
        <f>EI8+EI9</f>
        <v>4306</v>
      </c>
      <c r="EJ10" s="330">
        <f t="shared" ref="EJ10:EO10" si="17">EJ8+EJ9</f>
        <v>2399</v>
      </c>
      <c r="EK10" s="330">
        <f t="shared" si="17"/>
        <v>1239</v>
      </c>
      <c r="EL10" s="330">
        <f t="shared" si="17"/>
        <v>1277</v>
      </c>
      <c r="EM10" s="330">
        <f t="shared" si="17"/>
        <v>193</v>
      </c>
      <c r="EN10" s="330">
        <f t="shared" si="17"/>
        <v>-428</v>
      </c>
      <c r="EO10" s="330">
        <f t="shared" si="17"/>
        <v>8986</v>
      </c>
    </row>
    <row r="11" spans="1:145">
      <c r="A11" s="2"/>
      <c r="B11" s="324"/>
      <c r="C11" s="324"/>
      <c r="D11" s="324"/>
      <c r="E11" s="324"/>
      <c r="F11" s="324"/>
      <c r="G11" s="324"/>
      <c r="H11" s="329"/>
      <c r="I11" s="327"/>
      <c r="J11" s="324"/>
      <c r="K11" s="324"/>
      <c r="L11" s="324"/>
      <c r="M11" s="324"/>
      <c r="N11" s="324"/>
      <c r="O11" s="324"/>
      <c r="P11" s="329"/>
      <c r="Q11" s="327"/>
      <c r="R11" s="324"/>
      <c r="S11" s="324"/>
      <c r="T11" s="324"/>
      <c r="U11" s="324"/>
      <c r="V11" s="324"/>
      <c r="W11" s="324"/>
      <c r="X11" s="329"/>
      <c r="Y11" s="327"/>
      <c r="Z11" s="324"/>
      <c r="AA11" s="324"/>
      <c r="AB11" s="324"/>
      <c r="AC11" s="324"/>
      <c r="AD11" s="324"/>
      <c r="AE11" s="324"/>
      <c r="AF11" s="329"/>
      <c r="AG11" s="327"/>
      <c r="AH11" s="324"/>
      <c r="AI11" s="324"/>
      <c r="AJ11" s="324"/>
      <c r="AK11" s="324"/>
      <c r="AL11" s="324"/>
      <c r="AM11" s="324"/>
      <c r="AN11" s="329"/>
      <c r="AO11" s="327"/>
      <c r="AP11" s="324"/>
      <c r="AQ11" s="324"/>
      <c r="AR11" s="324"/>
      <c r="AS11" s="324"/>
      <c r="AT11" s="324"/>
      <c r="AU11" s="324"/>
      <c r="AV11" s="329"/>
      <c r="AW11" s="327"/>
      <c r="AX11" s="324"/>
      <c r="AY11" s="324"/>
      <c r="AZ11" s="324"/>
      <c r="BA11" s="324"/>
      <c r="BB11" s="324"/>
      <c r="BC11" s="324"/>
      <c r="BD11" s="329"/>
      <c r="BE11" s="327"/>
      <c r="BF11" s="324"/>
      <c r="BG11" s="324"/>
      <c r="BH11" s="324"/>
      <c r="BI11" s="324"/>
      <c r="BJ11" s="324"/>
      <c r="BK11" s="324"/>
      <c r="BL11" s="329"/>
      <c r="BM11" s="327"/>
      <c r="BN11" s="324"/>
      <c r="BO11" s="324"/>
      <c r="BP11" s="324"/>
      <c r="BQ11" s="324"/>
      <c r="BR11" s="324"/>
      <c r="BS11" s="324"/>
      <c r="BT11" s="329"/>
      <c r="BU11" s="327"/>
      <c r="BV11" s="324"/>
      <c r="BW11" s="324"/>
      <c r="BX11" s="324"/>
      <c r="BY11" s="324"/>
      <c r="BZ11" s="324"/>
      <c r="CA11" s="324"/>
      <c r="CB11" s="329"/>
      <c r="CC11" s="327"/>
      <c r="CD11" s="324"/>
      <c r="CE11" s="324"/>
      <c r="CF11" s="324"/>
      <c r="CG11" s="324"/>
      <c r="CH11" s="324"/>
      <c r="CI11" s="324"/>
      <c r="CJ11" s="329"/>
      <c r="CK11" s="327"/>
      <c r="CL11" s="324"/>
      <c r="CM11" s="324"/>
      <c r="CN11" s="324"/>
      <c r="CO11" s="324"/>
      <c r="CP11" s="324"/>
      <c r="CQ11" s="324"/>
      <c r="CR11" s="329"/>
      <c r="CS11" s="327"/>
      <c r="CT11" s="324"/>
      <c r="CU11" s="324"/>
      <c r="CV11" s="324"/>
      <c r="CW11" s="324"/>
      <c r="CX11" s="324"/>
      <c r="CY11" s="324"/>
      <c r="CZ11" s="329"/>
      <c r="DA11" s="327"/>
      <c r="DB11" s="324"/>
      <c r="DC11" s="324"/>
      <c r="DD11" s="324"/>
      <c r="DE11" s="324"/>
      <c r="DF11" s="324"/>
      <c r="DG11" s="324"/>
      <c r="DH11" s="329"/>
      <c r="DI11" s="327"/>
      <c r="DJ11" s="324"/>
      <c r="DK11" s="324"/>
      <c r="DL11" s="324"/>
      <c r="DM11" s="324"/>
      <c r="DN11" s="324"/>
      <c r="DO11" s="324"/>
      <c r="DP11" s="329"/>
      <c r="DQ11" s="327"/>
      <c r="DR11" s="324"/>
      <c r="DS11" s="324"/>
      <c r="DT11" s="324"/>
      <c r="DU11" s="324"/>
      <c r="DV11" s="324"/>
      <c r="DW11" s="324"/>
      <c r="DX11" s="329"/>
      <c r="DY11" s="327"/>
      <c r="DZ11" s="327"/>
      <c r="EA11" s="324"/>
      <c r="EB11" s="324"/>
      <c r="EC11" s="324"/>
      <c r="ED11" s="324"/>
      <c r="EE11" s="324"/>
      <c r="EF11" s="324"/>
      <c r="EG11" s="329"/>
      <c r="EH11" s="327"/>
      <c r="EI11" s="324"/>
      <c r="EJ11" s="324"/>
      <c r="EK11" s="324"/>
      <c r="EL11" s="324"/>
      <c r="EM11" s="324"/>
      <c r="EN11" s="324"/>
      <c r="EO11" s="329"/>
    </row>
    <row r="12" spans="1:145">
      <c r="A12" s="2" t="s">
        <v>333</v>
      </c>
      <c r="B12" s="324">
        <v>728</v>
      </c>
      <c r="C12" s="324">
        <v>383</v>
      </c>
      <c r="D12" s="324">
        <v>135</v>
      </c>
      <c r="E12" s="324">
        <v>285</v>
      </c>
      <c r="F12" s="324">
        <v>20</v>
      </c>
      <c r="G12" s="328">
        <v>164</v>
      </c>
      <c r="H12" s="326">
        <f>SUM(B12:G12)</f>
        <v>1715</v>
      </c>
      <c r="I12" s="327"/>
      <c r="J12" s="324">
        <v>850</v>
      </c>
      <c r="K12" s="324">
        <v>655</v>
      </c>
      <c r="L12" s="324">
        <v>194</v>
      </c>
      <c r="M12" s="324">
        <v>323</v>
      </c>
      <c r="N12" s="324">
        <v>21</v>
      </c>
      <c r="O12" s="328">
        <v>146</v>
      </c>
      <c r="P12" s="326">
        <f>SUM(J12:O12)</f>
        <v>2189</v>
      </c>
      <c r="Q12" s="327"/>
      <c r="R12" s="324">
        <v>207</v>
      </c>
      <c r="S12" s="324">
        <v>157</v>
      </c>
      <c r="T12" s="324">
        <v>46</v>
      </c>
      <c r="U12" s="324">
        <v>78</v>
      </c>
      <c r="V12" s="324">
        <v>1</v>
      </c>
      <c r="W12" s="328">
        <v>-23</v>
      </c>
      <c r="X12" s="326">
        <f>SUM(R12:W12)</f>
        <v>466</v>
      </c>
      <c r="Y12" s="327"/>
      <c r="Z12" s="324">
        <v>204</v>
      </c>
      <c r="AA12" s="324">
        <v>156</v>
      </c>
      <c r="AB12" s="324">
        <v>46</v>
      </c>
      <c r="AC12" s="324">
        <v>81</v>
      </c>
      <c r="AD12" s="324">
        <v>4</v>
      </c>
      <c r="AE12" s="328">
        <v>-13</v>
      </c>
      <c r="AF12" s="326">
        <f>SUM(Z12:AE12)</f>
        <v>478</v>
      </c>
      <c r="AG12" s="327"/>
      <c r="AH12" s="324">
        <v>225</v>
      </c>
      <c r="AI12" s="324">
        <v>157</v>
      </c>
      <c r="AJ12" s="324">
        <v>47</v>
      </c>
      <c r="AK12" s="324">
        <v>93</v>
      </c>
      <c r="AL12" s="324">
        <v>4</v>
      </c>
      <c r="AM12" s="328">
        <v>-45</v>
      </c>
      <c r="AN12" s="326">
        <f>SUM(AH12:AM12)</f>
        <v>481</v>
      </c>
      <c r="AO12" s="327"/>
      <c r="AP12" s="324">
        <v>861</v>
      </c>
      <c r="AQ12" s="324">
        <v>633</v>
      </c>
      <c r="AR12" s="324">
        <v>190</v>
      </c>
      <c r="AS12" s="324">
        <v>334</v>
      </c>
      <c r="AT12" s="324">
        <v>14</v>
      </c>
      <c r="AU12" s="328">
        <v>-120</v>
      </c>
      <c r="AV12" s="326">
        <f>SUM(AP12:AU12)</f>
        <v>1912</v>
      </c>
      <c r="AW12" s="327"/>
      <c r="AX12" s="324">
        <v>212</v>
      </c>
      <c r="AY12" s="324">
        <v>150</v>
      </c>
      <c r="AZ12" s="324">
        <v>44</v>
      </c>
      <c r="BA12" s="324">
        <v>76</v>
      </c>
      <c r="BB12" s="324">
        <v>3</v>
      </c>
      <c r="BC12" s="328">
        <v>-33</v>
      </c>
      <c r="BD12" s="326">
        <f>SUM(AX12:BC12)</f>
        <v>452</v>
      </c>
      <c r="BE12" s="327"/>
      <c r="BF12" s="324">
        <v>218</v>
      </c>
      <c r="BG12" s="324">
        <v>151</v>
      </c>
      <c r="BH12" s="324">
        <v>45</v>
      </c>
      <c r="BI12" s="324">
        <v>78</v>
      </c>
      <c r="BJ12" s="324">
        <v>4</v>
      </c>
      <c r="BK12" s="328">
        <v>-31</v>
      </c>
      <c r="BL12" s="326">
        <f>SUM(BF12:BK12)</f>
        <v>465</v>
      </c>
      <c r="BM12" s="327"/>
      <c r="BN12" s="324">
        <v>222</v>
      </c>
      <c r="BO12" s="324">
        <v>147</v>
      </c>
      <c r="BP12" s="324">
        <v>42</v>
      </c>
      <c r="BQ12" s="324">
        <v>76</v>
      </c>
      <c r="BR12" s="324">
        <v>2</v>
      </c>
      <c r="BS12" s="328">
        <v>-25</v>
      </c>
      <c r="BT12" s="326">
        <f>SUM(BN12:BS12)</f>
        <v>464</v>
      </c>
      <c r="BU12" s="327"/>
      <c r="BV12" s="324">
        <v>877</v>
      </c>
      <c r="BW12" s="324">
        <v>599</v>
      </c>
      <c r="BX12" s="324">
        <v>149</v>
      </c>
      <c r="BY12" s="324">
        <v>310</v>
      </c>
      <c r="BZ12" s="324">
        <v>14</v>
      </c>
      <c r="CA12" s="328">
        <v>-112</v>
      </c>
      <c r="CB12" s="326">
        <f>SUM(BV12:CA12)</f>
        <v>1837</v>
      </c>
      <c r="CC12" s="327"/>
      <c r="CD12" s="324">
        <v>223</v>
      </c>
      <c r="CE12" s="324">
        <v>142</v>
      </c>
      <c r="CF12" s="324">
        <v>49</v>
      </c>
      <c r="CG12" s="324">
        <v>75</v>
      </c>
      <c r="CH12" s="324">
        <v>1</v>
      </c>
      <c r="CI12" s="328">
        <v>-14</v>
      </c>
      <c r="CJ12" s="326">
        <f>SUM(CD12:CI12)</f>
        <v>476</v>
      </c>
      <c r="CK12" s="327"/>
      <c r="CL12" s="324">
        <v>231</v>
      </c>
      <c r="CM12" s="324">
        <v>144</v>
      </c>
      <c r="CN12" s="324">
        <v>46</v>
      </c>
      <c r="CO12" s="324">
        <v>75</v>
      </c>
      <c r="CP12" s="324">
        <v>1</v>
      </c>
      <c r="CQ12" s="328">
        <v>-32</v>
      </c>
      <c r="CR12" s="326">
        <f>SUM(CL12:CQ12)</f>
        <v>465</v>
      </c>
      <c r="CS12" s="327"/>
      <c r="CT12" s="324">
        <v>239</v>
      </c>
      <c r="CU12" s="324">
        <v>144</v>
      </c>
      <c r="CV12" s="324">
        <v>38</v>
      </c>
      <c r="CW12" s="324">
        <v>77</v>
      </c>
      <c r="CX12" s="324">
        <v>1</v>
      </c>
      <c r="CY12" s="328">
        <v>-33</v>
      </c>
      <c r="CZ12" s="326">
        <f>SUM(CT12:CY12)</f>
        <v>466</v>
      </c>
      <c r="DA12" s="327"/>
      <c r="DB12" s="324">
        <v>938</v>
      </c>
      <c r="DC12" s="324">
        <v>577</v>
      </c>
      <c r="DD12" s="324">
        <v>173</v>
      </c>
      <c r="DE12" s="324">
        <v>292</v>
      </c>
      <c r="DF12" s="324">
        <v>4</v>
      </c>
      <c r="DG12" s="328">
        <v>-95</v>
      </c>
      <c r="DH12" s="326">
        <f>SUM(DB12:DG12)</f>
        <v>1889</v>
      </c>
      <c r="DI12" s="327"/>
      <c r="DJ12" s="324">
        <v>239</v>
      </c>
      <c r="DK12" s="324">
        <v>122</v>
      </c>
      <c r="DL12" s="324">
        <v>38</v>
      </c>
      <c r="DM12" s="324">
        <v>66</v>
      </c>
      <c r="DN12" s="324">
        <v>1</v>
      </c>
      <c r="DO12" s="328">
        <v>-18</v>
      </c>
      <c r="DP12" s="326">
        <f>SUM(DJ12:DO12)</f>
        <v>448</v>
      </c>
      <c r="DQ12" s="327"/>
      <c r="DR12" s="324">
        <v>248</v>
      </c>
      <c r="DS12" s="324">
        <v>136</v>
      </c>
      <c r="DT12" s="324">
        <v>29</v>
      </c>
      <c r="DU12" s="324">
        <v>68</v>
      </c>
      <c r="DV12" s="324">
        <v>1</v>
      </c>
      <c r="DW12" s="328">
        <v>-24</v>
      </c>
      <c r="DX12" s="326">
        <f>SUM(DR12:DW12)</f>
        <v>458</v>
      </c>
      <c r="DY12" s="327"/>
      <c r="DZ12" s="327"/>
      <c r="EA12" s="324">
        <v>252</v>
      </c>
      <c r="EB12" s="324">
        <v>139</v>
      </c>
      <c r="EC12" s="324">
        <v>32</v>
      </c>
      <c r="ED12" s="324">
        <v>69</v>
      </c>
      <c r="EE12" s="324">
        <v>0</v>
      </c>
      <c r="EF12" s="328">
        <v>-24</v>
      </c>
      <c r="EG12" s="326">
        <f>SUM(EA12:EF12)</f>
        <v>468</v>
      </c>
      <c r="EH12" s="327"/>
      <c r="EI12" s="324">
        <v>1005</v>
      </c>
      <c r="EJ12" s="324">
        <v>532</v>
      </c>
      <c r="EK12" s="324">
        <v>134</v>
      </c>
      <c r="EL12" s="324">
        <v>274</v>
      </c>
      <c r="EM12" s="324">
        <v>4</v>
      </c>
      <c r="EN12" s="328">
        <v>-81</v>
      </c>
      <c r="EO12" s="326">
        <f>SUM(EI12:EN12)</f>
        <v>1868</v>
      </c>
    </row>
    <row r="13" spans="1:145">
      <c r="A13" s="2"/>
      <c r="B13" s="324"/>
      <c r="C13" s="324"/>
      <c r="D13" s="324"/>
      <c r="E13" s="324"/>
      <c r="F13" s="324"/>
      <c r="G13" s="328"/>
      <c r="H13" s="326"/>
      <c r="I13" s="327"/>
      <c r="J13" s="324"/>
      <c r="K13" s="324"/>
      <c r="L13" s="324"/>
      <c r="M13" s="324"/>
      <c r="N13" s="324"/>
      <c r="O13" s="328"/>
      <c r="P13" s="326"/>
      <c r="Q13" s="327"/>
      <c r="R13" s="324"/>
      <c r="S13" s="324"/>
      <c r="T13" s="324"/>
      <c r="U13" s="324"/>
      <c r="V13" s="324"/>
      <c r="W13" s="328"/>
      <c r="X13" s="326"/>
      <c r="Y13" s="327"/>
      <c r="Z13" s="324"/>
      <c r="AA13" s="324"/>
      <c r="AB13" s="324"/>
      <c r="AC13" s="324"/>
      <c r="AD13" s="324"/>
      <c r="AE13" s="328"/>
      <c r="AF13" s="326"/>
      <c r="AG13" s="327"/>
      <c r="AH13" s="324"/>
      <c r="AI13" s="324"/>
      <c r="AJ13" s="324"/>
      <c r="AK13" s="324"/>
      <c r="AL13" s="324"/>
      <c r="AM13" s="328"/>
      <c r="AN13" s="326"/>
      <c r="AO13" s="327"/>
      <c r="AP13" s="324"/>
      <c r="AQ13" s="324"/>
      <c r="AR13" s="324"/>
      <c r="AS13" s="324"/>
      <c r="AT13" s="324"/>
      <c r="AU13" s="328"/>
      <c r="AV13" s="326"/>
      <c r="AW13" s="327"/>
      <c r="AX13" s="324"/>
      <c r="AY13" s="324"/>
      <c r="AZ13" s="324"/>
      <c r="BA13" s="324"/>
      <c r="BB13" s="324"/>
      <c r="BC13" s="328"/>
      <c r="BD13" s="326"/>
      <c r="BE13" s="327"/>
      <c r="BF13" s="324"/>
      <c r="BG13" s="324"/>
      <c r="BH13" s="324"/>
      <c r="BI13" s="324"/>
      <c r="BJ13" s="324"/>
      <c r="BK13" s="328"/>
      <c r="BL13" s="326"/>
      <c r="BM13" s="327"/>
      <c r="BN13" s="324"/>
      <c r="BO13" s="324"/>
      <c r="BP13" s="324"/>
      <c r="BQ13" s="324"/>
      <c r="BR13" s="324"/>
      <c r="BS13" s="328"/>
      <c r="BT13" s="326"/>
      <c r="BU13" s="327"/>
      <c r="BV13" s="324"/>
      <c r="BW13" s="324"/>
      <c r="BX13" s="324"/>
      <c r="BY13" s="324"/>
      <c r="BZ13" s="324"/>
      <c r="CA13" s="328"/>
      <c r="CB13" s="326"/>
      <c r="CC13" s="327"/>
      <c r="CD13" s="324"/>
      <c r="CE13" s="324"/>
      <c r="CF13" s="324"/>
      <c r="CG13" s="324"/>
      <c r="CH13" s="324"/>
      <c r="CI13" s="328"/>
      <c r="CJ13" s="329"/>
      <c r="CK13" s="327"/>
      <c r="CL13" s="324"/>
      <c r="CM13" s="324"/>
      <c r="CN13" s="324"/>
      <c r="CO13" s="324"/>
      <c r="CP13" s="324"/>
      <c r="CQ13" s="328"/>
      <c r="CR13" s="329"/>
      <c r="CS13" s="327"/>
      <c r="CT13" s="324"/>
      <c r="CU13" s="324"/>
      <c r="CV13" s="324"/>
      <c r="CW13" s="324"/>
      <c r="CX13" s="324"/>
      <c r="CY13" s="328"/>
      <c r="CZ13" s="329"/>
      <c r="DA13" s="327"/>
      <c r="DB13" s="324"/>
      <c r="DC13" s="324"/>
      <c r="DD13" s="324"/>
      <c r="DE13" s="324"/>
      <c r="DF13" s="324"/>
      <c r="DG13" s="328"/>
      <c r="DH13" s="329"/>
      <c r="DI13" s="327"/>
      <c r="DJ13" s="324"/>
      <c r="DK13" s="324"/>
      <c r="DL13" s="324"/>
      <c r="DM13" s="324"/>
      <c r="DN13" s="324"/>
      <c r="DO13" s="328"/>
      <c r="DP13" s="329"/>
      <c r="DQ13" s="327"/>
      <c r="DR13" s="324"/>
      <c r="DS13" s="324"/>
      <c r="DT13" s="324"/>
      <c r="DU13" s="324"/>
      <c r="DV13" s="324"/>
      <c r="DW13" s="328"/>
      <c r="DX13" s="329"/>
      <c r="DY13" s="327"/>
      <c r="DZ13" s="327"/>
      <c r="EA13" s="324"/>
      <c r="EB13" s="324"/>
      <c r="EC13" s="324"/>
      <c r="ED13" s="324"/>
      <c r="EE13" s="324"/>
      <c r="EF13" s="328"/>
      <c r="EG13" s="329"/>
      <c r="EH13" s="327"/>
      <c r="EI13" s="324"/>
      <c r="EJ13" s="324"/>
      <c r="EK13" s="324"/>
      <c r="EL13" s="324"/>
      <c r="EM13" s="324"/>
      <c r="EN13" s="328"/>
      <c r="EO13" s="329"/>
    </row>
    <row r="14" spans="1:145">
      <c r="A14" s="295" t="s">
        <v>197</v>
      </c>
      <c r="B14" s="330">
        <v>1971</v>
      </c>
      <c r="C14" s="330">
        <v>72</v>
      </c>
      <c r="D14" s="330">
        <v>168</v>
      </c>
      <c r="E14" s="330">
        <v>163</v>
      </c>
      <c r="F14" s="330">
        <v>-20</v>
      </c>
      <c r="G14" s="330">
        <v>-244</v>
      </c>
      <c r="H14" s="330">
        <f>SUM(B14:G14)</f>
        <v>2110</v>
      </c>
      <c r="I14" s="331"/>
      <c r="J14" s="330">
        <v>1224</v>
      </c>
      <c r="K14" s="330">
        <v>-2</v>
      </c>
      <c r="L14" s="330">
        <v>77</v>
      </c>
      <c r="M14" s="330">
        <v>-56</v>
      </c>
      <c r="N14" s="330">
        <v>-36</v>
      </c>
      <c r="O14" s="330">
        <v>-1789</v>
      </c>
      <c r="P14" s="330">
        <f>SUM(J14:O14)</f>
        <v>-582</v>
      </c>
      <c r="Q14" s="331"/>
      <c r="R14" s="330">
        <v>531</v>
      </c>
      <c r="S14" s="330">
        <v>-10</v>
      </c>
      <c r="T14" s="330">
        <v>33</v>
      </c>
      <c r="U14" s="330">
        <v>-59</v>
      </c>
      <c r="V14" s="330">
        <v>1</v>
      </c>
      <c r="W14" s="330">
        <v>15</v>
      </c>
      <c r="X14" s="330">
        <f>SUM(R14:W14)</f>
        <v>511</v>
      </c>
      <c r="Y14" s="331"/>
      <c r="Z14" s="330">
        <v>875</v>
      </c>
      <c r="AA14" s="330">
        <v>-8</v>
      </c>
      <c r="AB14" s="330">
        <v>17</v>
      </c>
      <c r="AC14" s="330">
        <v>-8</v>
      </c>
      <c r="AD14" s="330">
        <v>-3</v>
      </c>
      <c r="AE14" s="330">
        <v>-967</v>
      </c>
      <c r="AF14" s="330">
        <f>SUM(Z14:AE14)</f>
        <v>-94</v>
      </c>
      <c r="AG14" s="331"/>
      <c r="AH14" s="330">
        <v>440</v>
      </c>
      <c r="AI14" s="330">
        <v>16</v>
      </c>
      <c r="AJ14" s="330">
        <v>-40</v>
      </c>
      <c r="AK14" s="330">
        <v>-29</v>
      </c>
      <c r="AL14" s="330">
        <v>6</v>
      </c>
      <c r="AM14" s="330">
        <v>47</v>
      </c>
      <c r="AN14" s="330">
        <f>SUM(AH14:AM14)</f>
        <v>440</v>
      </c>
      <c r="AO14" s="331"/>
      <c r="AP14" s="330">
        <v>2142</v>
      </c>
      <c r="AQ14" s="330">
        <v>-99</v>
      </c>
      <c r="AR14" s="330">
        <v>-196</v>
      </c>
      <c r="AS14" s="330">
        <v>-135</v>
      </c>
      <c r="AT14" s="330">
        <v>1</v>
      </c>
      <c r="AU14" s="330">
        <v>-863</v>
      </c>
      <c r="AV14" s="330">
        <f>SUM(AP14:AU14)</f>
        <v>850</v>
      </c>
      <c r="AW14" s="331"/>
      <c r="AX14" s="330">
        <v>439</v>
      </c>
      <c r="AY14" s="330">
        <v>-13</v>
      </c>
      <c r="AZ14" s="330">
        <v>36</v>
      </c>
      <c r="BA14" s="330">
        <v>-11</v>
      </c>
      <c r="BB14" s="330">
        <v>3</v>
      </c>
      <c r="BC14" s="330">
        <v>12</v>
      </c>
      <c r="BD14" s="330">
        <f>SUM(AX14:BC14)</f>
        <v>466</v>
      </c>
      <c r="BE14" s="331"/>
      <c r="BF14" s="330">
        <v>464</v>
      </c>
      <c r="BG14" s="330">
        <v>-8</v>
      </c>
      <c r="BH14" s="330">
        <v>26</v>
      </c>
      <c r="BI14" s="330">
        <v>-6</v>
      </c>
      <c r="BJ14" s="330">
        <v>7</v>
      </c>
      <c r="BK14" s="330">
        <v>29</v>
      </c>
      <c r="BL14" s="330">
        <f>SUM(BF14:BK14)</f>
        <v>512</v>
      </c>
      <c r="BM14" s="331"/>
      <c r="BN14" s="330">
        <v>446</v>
      </c>
      <c r="BO14" s="330">
        <v>-27</v>
      </c>
      <c r="BP14" s="330">
        <v>-275</v>
      </c>
      <c r="BQ14" s="330">
        <v>-16</v>
      </c>
      <c r="BR14" s="330">
        <v>27</v>
      </c>
      <c r="BS14" s="330">
        <v>34</v>
      </c>
      <c r="BT14" s="330">
        <f>SUM(BN14:BS14)</f>
        <v>189</v>
      </c>
      <c r="BU14" s="331"/>
      <c r="BV14" s="330">
        <v>1705</v>
      </c>
      <c r="BW14" s="330">
        <v>-84</v>
      </c>
      <c r="BX14" s="330">
        <v>-241</v>
      </c>
      <c r="BY14" s="330">
        <v>-42</v>
      </c>
      <c r="BZ14" s="330">
        <v>44</v>
      </c>
      <c r="CA14" s="330">
        <v>73</v>
      </c>
      <c r="CB14" s="330">
        <f>SUM(BV14:CA14)</f>
        <v>1455</v>
      </c>
      <c r="CC14" s="331"/>
      <c r="CD14" s="330">
        <v>593</v>
      </c>
      <c r="CE14" s="330">
        <v>-3</v>
      </c>
      <c r="CF14" s="330">
        <v>-8</v>
      </c>
      <c r="CG14" s="330">
        <v>-18</v>
      </c>
      <c r="CH14" s="330">
        <v>10</v>
      </c>
      <c r="CI14" s="330">
        <v>12</v>
      </c>
      <c r="CJ14" s="330">
        <f>SUM(CD14:CI14)</f>
        <v>586</v>
      </c>
      <c r="CK14" s="331"/>
      <c r="CL14" s="330">
        <v>407</v>
      </c>
      <c r="CM14" s="330">
        <v>15</v>
      </c>
      <c r="CN14" s="330">
        <v>16</v>
      </c>
      <c r="CO14" s="330">
        <v>-3</v>
      </c>
      <c r="CP14" s="330">
        <v>9</v>
      </c>
      <c r="CQ14" s="330">
        <v>25</v>
      </c>
      <c r="CR14" s="330">
        <f>SUM(CL14:CQ14)</f>
        <v>469</v>
      </c>
      <c r="CS14" s="331"/>
      <c r="CT14" s="330">
        <v>390</v>
      </c>
      <c r="CU14" s="330">
        <v>22</v>
      </c>
      <c r="CV14" s="330">
        <v>13</v>
      </c>
      <c r="CW14" s="330">
        <v>-11</v>
      </c>
      <c r="CX14" s="330">
        <v>5</v>
      </c>
      <c r="CY14" s="330">
        <v>40</v>
      </c>
      <c r="CZ14" s="330">
        <f>SUM(CT14:CY14)</f>
        <v>459</v>
      </c>
      <c r="DA14" s="331"/>
      <c r="DB14" s="330">
        <v>1748</v>
      </c>
      <c r="DC14" s="330">
        <v>42</v>
      </c>
      <c r="DD14" s="330">
        <v>22</v>
      </c>
      <c r="DE14" s="330">
        <v>-41</v>
      </c>
      <c r="DF14" s="330">
        <v>27</v>
      </c>
      <c r="DG14" s="330">
        <v>72</v>
      </c>
      <c r="DH14" s="330">
        <f>SUM(DB14:DG14)</f>
        <v>1870</v>
      </c>
      <c r="DI14" s="331"/>
      <c r="DJ14" s="330">
        <v>386</v>
      </c>
      <c r="DK14" s="330">
        <v>64</v>
      </c>
      <c r="DL14" s="330">
        <v>-4</v>
      </c>
      <c r="DM14" s="330">
        <v>-7</v>
      </c>
      <c r="DN14" s="330">
        <v>4</v>
      </c>
      <c r="DO14" s="330">
        <v>17</v>
      </c>
      <c r="DP14" s="330">
        <f>SUM(DJ14:DO14)</f>
        <v>460</v>
      </c>
      <c r="DQ14" s="331"/>
      <c r="DR14" s="330">
        <v>393</v>
      </c>
      <c r="DS14" s="330">
        <v>52</v>
      </c>
      <c r="DT14" s="330">
        <v>17</v>
      </c>
      <c r="DU14" s="330">
        <v>-7</v>
      </c>
      <c r="DV14" s="330">
        <v>3</v>
      </c>
      <c r="DW14" s="330">
        <v>5</v>
      </c>
      <c r="DX14" s="330">
        <f>SUM(DR14:DW14)</f>
        <v>463</v>
      </c>
      <c r="DY14" s="331"/>
      <c r="DZ14" s="331"/>
      <c r="EA14" s="330">
        <v>388</v>
      </c>
      <c r="EB14" s="330">
        <v>60</v>
      </c>
      <c r="EC14" s="330">
        <v>17</v>
      </c>
      <c r="ED14" s="330">
        <v>-22</v>
      </c>
      <c r="EE14" s="330">
        <v>1</v>
      </c>
      <c r="EF14" s="330">
        <v>22</v>
      </c>
      <c r="EG14" s="330">
        <f>SUM(EA14:EF14)</f>
        <v>466</v>
      </c>
      <c r="EH14" s="331"/>
      <c r="EI14" s="330">
        <v>1460</v>
      </c>
      <c r="EJ14" s="330">
        <v>193</v>
      </c>
      <c r="EK14" s="330">
        <v>-30</v>
      </c>
      <c r="EL14" s="330">
        <v>-48</v>
      </c>
      <c r="EM14" s="330">
        <v>6</v>
      </c>
      <c r="EN14" s="330">
        <v>56</v>
      </c>
      <c r="EO14" s="330">
        <f>SUM(EI14:EN14)</f>
        <v>1637</v>
      </c>
    </row>
    <row r="15" spans="1:145">
      <c r="A15" s="2"/>
      <c r="B15" s="324"/>
      <c r="C15" s="324"/>
      <c r="D15" s="324"/>
      <c r="E15" s="324"/>
      <c r="F15" s="324"/>
      <c r="G15" s="324"/>
      <c r="H15" s="329"/>
      <c r="I15" s="327"/>
      <c r="J15" s="324"/>
      <c r="K15" s="324"/>
      <c r="L15" s="324"/>
      <c r="M15" s="324"/>
      <c r="N15" s="324"/>
      <c r="O15" s="324"/>
      <c r="P15" s="329"/>
      <c r="Q15" s="327"/>
      <c r="R15" s="324"/>
      <c r="S15" s="324"/>
      <c r="T15" s="324"/>
      <c r="U15" s="324"/>
      <c r="V15" s="324"/>
      <c r="W15" s="324"/>
      <c r="X15" s="329"/>
      <c r="Y15" s="327"/>
      <c r="Z15" s="324"/>
      <c r="AA15" s="324"/>
      <c r="AB15" s="324"/>
      <c r="AC15" s="324"/>
      <c r="AD15" s="324"/>
      <c r="AE15" s="324"/>
      <c r="AF15" s="329"/>
      <c r="AG15" s="327"/>
      <c r="AH15" s="324"/>
      <c r="AI15" s="324"/>
      <c r="AJ15" s="324"/>
      <c r="AK15" s="324"/>
      <c r="AL15" s="324"/>
      <c r="AM15" s="324"/>
      <c r="AN15" s="329"/>
      <c r="AO15" s="327"/>
      <c r="AP15" s="324"/>
      <c r="AQ15" s="324"/>
      <c r="AR15" s="324"/>
      <c r="AS15" s="324"/>
      <c r="AT15" s="324"/>
      <c r="AU15" s="324"/>
      <c r="AV15" s="329"/>
      <c r="AW15" s="327"/>
      <c r="AX15" s="324"/>
      <c r="AY15" s="324"/>
      <c r="AZ15" s="324"/>
      <c r="BA15" s="324"/>
      <c r="BB15" s="324"/>
      <c r="BC15" s="324"/>
      <c r="BD15" s="329"/>
      <c r="BE15" s="327"/>
      <c r="BF15" s="324"/>
      <c r="BG15" s="324"/>
      <c r="BH15" s="324"/>
      <c r="BI15" s="324"/>
      <c r="BJ15" s="324"/>
      <c r="BK15" s="324"/>
      <c r="BL15" s="329"/>
      <c r="BM15" s="327"/>
      <c r="BN15" s="324"/>
      <c r="BO15" s="324"/>
      <c r="BP15" s="324"/>
      <c r="BQ15" s="324"/>
      <c r="BR15" s="324"/>
      <c r="BS15" s="324"/>
      <c r="BT15" s="329"/>
      <c r="BU15" s="327"/>
      <c r="BV15" s="324"/>
      <c r="BW15" s="324"/>
      <c r="BX15" s="324"/>
      <c r="BY15" s="324"/>
      <c r="BZ15" s="324"/>
      <c r="CA15" s="324"/>
      <c r="CB15" s="329"/>
      <c r="CC15" s="327"/>
      <c r="CD15" s="324"/>
      <c r="CE15" s="324"/>
      <c r="CF15" s="324"/>
      <c r="CG15" s="324"/>
      <c r="CH15" s="324"/>
      <c r="CI15" s="324"/>
      <c r="CJ15" s="329"/>
      <c r="CK15" s="327"/>
      <c r="CL15" s="324"/>
      <c r="CM15" s="324"/>
      <c r="CN15" s="328"/>
      <c r="CO15" s="324"/>
      <c r="CP15" s="324"/>
      <c r="CQ15" s="324"/>
      <c r="CR15" s="329"/>
      <c r="CS15" s="327"/>
      <c r="CT15" s="324"/>
      <c r="CU15" s="324"/>
      <c r="CV15" s="328"/>
      <c r="CW15" s="324"/>
      <c r="CX15" s="324"/>
      <c r="CY15" s="324"/>
      <c r="CZ15" s="329"/>
      <c r="DA15" s="327"/>
      <c r="DB15" s="324"/>
      <c r="DC15" s="324"/>
      <c r="DD15" s="328"/>
      <c r="DE15" s="324"/>
      <c r="DF15" s="324"/>
      <c r="DG15" s="324"/>
      <c r="DH15" s="329"/>
      <c r="DI15" s="327"/>
      <c r="DJ15" s="324"/>
      <c r="DK15" s="324"/>
      <c r="DL15" s="328"/>
      <c r="DM15" s="324"/>
      <c r="DN15" s="324"/>
      <c r="DO15" s="324"/>
      <c r="DP15" s="329"/>
      <c r="DQ15" s="327"/>
      <c r="DR15" s="324"/>
      <c r="DS15" s="324"/>
      <c r="DT15" s="328"/>
      <c r="DU15" s="324"/>
      <c r="DV15" s="324"/>
      <c r="DW15" s="324"/>
      <c r="DX15" s="329"/>
      <c r="DY15" s="327"/>
      <c r="DZ15" s="327"/>
      <c r="EA15" s="324"/>
      <c r="EB15" s="324"/>
      <c r="EC15" s="328"/>
      <c r="ED15" s="324"/>
      <c r="EE15" s="324"/>
      <c r="EF15" s="324"/>
      <c r="EG15" s="329"/>
      <c r="EH15" s="327"/>
      <c r="EI15" s="324"/>
      <c r="EJ15" s="324"/>
      <c r="EK15" s="328"/>
      <c r="EL15" s="324"/>
      <c r="EM15" s="324"/>
      <c r="EN15" s="324"/>
      <c r="EO15" s="329"/>
    </row>
    <row r="16" spans="1:145">
      <c r="A16" s="2" t="s">
        <v>334</v>
      </c>
      <c r="B16" s="324">
        <v>403</v>
      </c>
      <c r="C16" s="328">
        <v>-51</v>
      </c>
      <c r="D16" s="324">
        <v>2</v>
      </c>
      <c r="E16" s="324">
        <v>71</v>
      </c>
      <c r="F16" s="324">
        <v>-5</v>
      </c>
      <c r="G16" s="325">
        <v>-3</v>
      </c>
      <c r="H16" s="326">
        <f>SUM(B16:G16)</f>
        <v>417</v>
      </c>
      <c r="I16" s="327"/>
      <c r="J16" s="324">
        <v>470</v>
      </c>
      <c r="K16" s="328">
        <v>-34</v>
      </c>
      <c r="L16" s="324">
        <v>10</v>
      </c>
      <c r="M16" s="328">
        <v>-11</v>
      </c>
      <c r="N16" s="325">
        <v>0</v>
      </c>
      <c r="O16" s="325">
        <v>0</v>
      </c>
      <c r="P16" s="326">
        <f>SUM(J16:O16)</f>
        <v>435</v>
      </c>
      <c r="Q16" s="327"/>
      <c r="R16" s="324">
        <v>106</v>
      </c>
      <c r="S16" s="328">
        <v>-13</v>
      </c>
      <c r="T16" s="324">
        <v>1</v>
      </c>
      <c r="U16" s="328">
        <v>5</v>
      </c>
      <c r="V16" s="325">
        <v>0</v>
      </c>
      <c r="W16" s="325">
        <v>0</v>
      </c>
      <c r="X16" s="326">
        <f>SUM(R16:W16)</f>
        <v>99</v>
      </c>
      <c r="Y16" s="327"/>
      <c r="Z16" s="324">
        <v>141</v>
      </c>
      <c r="AA16" s="328">
        <v>-10</v>
      </c>
      <c r="AB16" s="324">
        <v>4</v>
      </c>
      <c r="AC16" s="328">
        <v>2</v>
      </c>
      <c r="AD16" s="325">
        <v>0</v>
      </c>
      <c r="AE16" s="325">
        <v>-1</v>
      </c>
      <c r="AF16" s="326">
        <f>SUM(Z16:AE16)</f>
        <v>136</v>
      </c>
      <c r="AG16" s="327"/>
      <c r="AH16" s="324">
        <v>207</v>
      </c>
      <c r="AI16" s="328">
        <v>-8</v>
      </c>
      <c r="AJ16" s="324">
        <v>2</v>
      </c>
      <c r="AK16" s="328">
        <v>4</v>
      </c>
      <c r="AL16" s="325">
        <v>1</v>
      </c>
      <c r="AM16" s="325">
        <v>-1</v>
      </c>
      <c r="AN16" s="326">
        <f>SUM(AH16:AM16)</f>
        <v>205</v>
      </c>
      <c r="AO16" s="327"/>
      <c r="AP16" s="324">
        <v>569</v>
      </c>
      <c r="AQ16" s="328">
        <v>-39</v>
      </c>
      <c r="AR16" s="324">
        <v>6</v>
      </c>
      <c r="AS16" s="324">
        <v>12</v>
      </c>
      <c r="AT16" s="324">
        <v>1</v>
      </c>
      <c r="AU16" s="325">
        <v>0</v>
      </c>
      <c r="AV16" s="326">
        <f>SUM(AP16:AU16)</f>
        <v>549</v>
      </c>
      <c r="AW16" s="327"/>
      <c r="AX16" s="324">
        <v>49</v>
      </c>
      <c r="AY16" s="328">
        <v>-10</v>
      </c>
      <c r="AZ16" s="324">
        <v>1</v>
      </c>
      <c r="BA16" s="324">
        <v>-5</v>
      </c>
      <c r="BB16" s="325">
        <v>0</v>
      </c>
      <c r="BC16" s="325">
        <v>-1</v>
      </c>
      <c r="BD16" s="326">
        <f>SUM(AX16:BC16)</f>
        <v>34</v>
      </c>
      <c r="BE16" s="327"/>
      <c r="BF16" s="324">
        <v>163</v>
      </c>
      <c r="BG16" s="328">
        <v>-11</v>
      </c>
      <c r="BH16" s="324">
        <v>-2</v>
      </c>
      <c r="BI16" s="324">
        <v>4</v>
      </c>
      <c r="BJ16" s="324">
        <v>1</v>
      </c>
      <c r="BK16" s="325">
        <v>4</v>
      </c>
      <c r="BL16" s="326">
        <f>SUM(BF16:BK16)</f>
        <v>159</v>
      </c>
      <c r="BM16" s="327"/>
      <c r="BN16" s="324">
        <v>91</v>
      </c>
      <c r="BO16" s="328">
        <v>-12</v>
      </c>
      <c r="BP16" s="324">
        <v>1</v>
      </c>
      <c r="BQ16" s="324">
        <v>1</v>
      </c>
      <c r="BR16" s="325">
        <v>0</v>
      </c>
      <c r="BS16" s="325">
        <v>-1</v>
      </c>
      <c r="BT16" s="326">
        <f>SUM(BN16:BS16)</f>
        <v>80</v>
      </c>
      <c r="BU16" s="327"/>
      <c r="BV16" s="324">
        <v>403</v>
      </c>
      <c r="BW16" s="328">
        <v>-48</v>
      </c>
      <c r="BX16" s="324">
        <v>2</v>
      </c>
      <c r="BY16" s="324">
        <v>13</v>
      </c>
      <c r="BZ16" s="324">
        <v>1</v>
      </c>
      <c r="CA16" s="325">
        <v>0</v>
      </c>
      <c r="CB16" s="326">
        <f>SUM(BV16:CA16)</f>
        <v>371</v>
      </c>
      <c r="CC16" s="327"/>
      <c r="CD16" s="324">
        <v>68</v>
      </c>
      <c r="CE16" s="328">
        <v>-10</v>
      </c>
      <c r="CF16" s="324">
        <v>0</v>
      </c>
      <c r="CG16" s="328">
        <v>-7</v>
      </c>
      <c r="CH16" s="324">
        <v>0</v>
      </c>
      <c r="CI16" s="325">
        <v>0</v>
      </c>
      <c r="CJ16" s="326">
        <f>SUM(CD16:CI16)</f>
        <v>51</v>
      </c>
      <c r="CK16" s="327"/>
      <c r="CL16" s="324">
        <v>90</v>
      </c>
      <c r="CM16" s="328">
        <v>-11</v>
      </c>
      <c r="CN16" s="328">
        <v>1</v>
      </c>
      <c r="CO16" s="328">
        <v>4</v>
      </c>
      <c r="CP16" s="324">
        <v>0</v>
      </c>
      <c r="CQ16" s="324">
        <v>0</v>
      </c>
      <c r="CR16" s="326">
        <f>SUM(CL16:CQ16)</f>
        <v>84</v>
      </c>
      <c r="CS16" s="327"/>
      <c r="CT16" s="324">
        <v>110</v>
      </c>
      <c r="CU16" s="328">
        <v>-11</v>
      </c>
      <c r="CV16" s="324">
        <v>0</v>
      </c>
      <c r="CW16" s="328">
        <v>1</v>
      </c>
      <c r="CX16" s="324">
        <v>0</v>
      </c>
      <c r="CY16" s="324">
        <v>0</v>
      </c>
      <c r="CZ16" s="326">
        <f>SUM(CT16:CY16)</f>
        <v>100</v>
      </c>
      <c r="DA16" s="327"/>
      <c r="DB16" s="324">
        <v>342</v>
      </c>
      <c r="DC16" s="328">
        <v>-42</v>
      </c>
      <c r="DD16" s="324">
        <v>2</v>
      </c>
      <c r="DE16" s="328">
        <v>1</v>
      </c>
      <c r="DF16" s="324">
        <v>0</v>
      </c>
      <c r="DG16" s="328">
        <v>2</v>
      </c>
      <c r="DH16" s="326">
        <f>SUM(DB16:DG16)</f>
        <v>305</v>
      </c>
      <c r="DI16" s="327"/>
      <c r="DJ16" s="324">
        <v>94</v>
      </c>
      <c r="DK16" s="328">
        <v>-9</v>
      </c>
      <c r="DL16" s="324">
        <v>1</v>
      </c>
      <c r="DM16" s="328">
        <v>-1</v>
      </c>
      <c r="DN16" s="324">
        <v>0</v>
      </c>
      <c r="DO16" s="324">
        <v>0</v>
      </c>
      <c r="DP16" s="326">
        <f>SUM(DJ16:DO16)</f>
        <v>85</v>
      </c>
      <c r="DQ16" s="327"/>
      <c r="DR16" s="324">
        <v>76</v>
      </c>
      <c r="DS16" s="328">
        <v>-7</v>
      </c>
      <c r="DT16" s="324">
        <v>2</v>
      </c>
      <c r="DU16" s="328">
        <v>-4</v>
      </c>
      <c r="DV16" s="324">
        <v>0</v>
      </c>
      <c r="DW16" s="324">
        <v>0</v>
      </c>
      <c r="DX16" s="326">
        <f>SUM(DR16:DW16)</f>
        <v>67</v>
      </c>
      <c r="DY16" s="327"/>
      <c r="DZ16" s="327"/>
      <c r="EA16" s="324">
        <v>79</v>
      </c>
      <c r="EB16" s="328">
        <v>-7</v>
      </c>
      <c r="EC16" s="324">
        <v>1</v>
      </c>
      <c r="ED16" s="328">
        <v>-1</v>
      </c>
      <c r="EE16" s="324">
        <v>1</v>
      </c>
      <c r="EF16" s="324">
        <v>0</v>
      </c>
      <c r="EG16" s="326">
        <f>SUM(EA16:EF16)</f>
        <v>73</v>
      </c>
      <c r="EH16" s="327"/>
      <c r="EI16" s="324">
        <v>332</v>
      </c>
      <c r="EJ16" s="328">
        <v>-26</v>
      </c>
      <c r="EK16" s="324">
        <v>1</v>
      </c>
      <c r="EL16" s="328">
        <v>-6</v>
      </c>
      <c r="EM16" s="324">
        <v>0</v>
      </c>
      <c r="EN16" s="324">
        <v>0</v>
      </c>
      <c r="EO16" s="326">
        <f>SUM(EI16:EN16)</f>
        <v>301</v>
      </c>
    </row>
    <row r="17" spans="1:145">
      <c r="A17" s="2"/>
      <c r="B17" s="324"/>
      <c r="C17" s="324"/>
      <c r="D17" s="324"/>
      <c r="E17" s="324"/>
      <c r="F17" s="324"/>
      <c r="G17" s="324"/>
      <c r="H17" s="326"/>
      <c r="I17" s="327"/>
      <c r="J17" s="324"/>
      <c r="K17" s="324"/>
      <c r="L17" s="324"/>
      <c r="M17" s="324"/>
      <c r="N17" s="324"/>
      <c r="O17" s="324"/>
      <c r="P17" s="326"/>
      <c r="Q17" s="327"/>
      <c r="R17" s="324"/>
      <c r="S17" s="324"/>
      <c r="T17" s="324"/>
      <c r="U17" s="324"/>
      <c r="V17" s="324"/>
      <c r="W17" s="324"/>
      <c r="X17" s="326"/>
      <c r="Y17" s="327"/>
      <c r="Z17" s="324"/>
      <c r="AA17" s="324"/>
      <c r="AB17" s="324"/>
      <c r="AC17" s="324"/>
      <c r="AD17" s="324"/>
      <c r="AE17" s="324"/>
      <c r="AF17" s="326"/>
      <c r="AG17" s="327"/>
      <c r="AH17" s="324"/>
      <c r="AI17" s="324"/>
      <c r="AJ17" s="324"/>
      <c r="AK17" s="324"/>
      <c r="AL17" s="324"/>
      <c r="AM17" s="324"/>
      <c r="AN17" s="326"/>
      <c r="AO17" s="327"/>
      <c r="AP17" s="324"/>
      <c r="AQ17" s="324"/>
      <c r="AR17" s="324"/>
      <c r="AS17" s="324"/>
      <c r="AT17" s="324"/>
      <c r="AU17" s="324"/>
      <c r="AV17" s="326"/>
      <c r="AW17" s="327"/>
      <c r="AX17" s="324"/>
      <c r="AY17" s="324"/>
      <c r="AZ17" s="324"/>
      <c r="BA17" s="324"/>
      <c r="BB17" s="324"/>
      <c r="BC17" s="324"/>
      <c r="BD17" s="326"/>
      <c r="BE17" s="327"/>
      <c r="BF17" s="324"/>
      <c r="BG17" s="324"/>
      <c r="BH17" s="324"/>
      <c r="BI17" s="324"/>
      <c r="BJ17" s="324"/>
      <c r="BK17" s="324"/>
      <c r="BL17" s="326"/>
      <c r="BM17" s="327"/>
      <c r="BN17" s="324"/>
      <c r="BO17" s="324"/>
      <c r="BP17" s="324"/>
      <c r="BQ17" s="324"/>
      <c r="BR17" s="324"/>
      <c r="BS17" s="324"/>
      <c r="BT17" s="326"/>
      <c r="BU17" s="327"/>
      <c r="BV17" s="324"/>
      <c r="BW17" s="324"/>
      <c r="BX17" s="324"/>
      <c r="BY17" s="324"/>
      <c r="BZ17" s="324"/>
      <c r="CA17" s="324"/>
      <c r="CB17" s="326"/>
      <c r="CC17" s="327"/>
      <c r="CD17" s="324"/>
      <c r="CE17" s="324"/>
      <c r="CF17" s="324"/>
      <c r="CG17" s="324"/>
      <c r="CH17" s="324"/>
      <c r="CI17" s="324"/>
      <c r="CJ17" s="329"/>
      <c r="CK17" s="327"/>
      <c r="CL17" s="324"/>
      <c r="CM17" s="324"/>
      <c r="CN17" s="324"/>
      <c r="CO17" s="324"/>
      <c r="CP17" s="324"/>
      <c r="CQ17" s="324"/>
      <c r="CR17" s="329"/>
      <c r="CS17" s="327"/>
      <c r="CT17" s="324"/>
      <c r="CU17" s="324"/>
      <c r="CV17" s="324"/>
      <c r="CW17" s="324"/>
      <c r="CX17" s="324"/>
      <c r="CY17" s="324"/>
      <c r="CZ17" s="329"/>
      <c r="DA17" s="327"/>
      <c r="DB17" s="324"/>
      <c r="DC17" s="324"/>
      <c r="DD17" s="324"/>
      <c r="DE17" s="324"/>
      <c r="DF17" s="324"/>
      <c r="DG17" s="324"/>
      <c r="DH17" s="329"/>
      <c r="DI17" s="327"/>
      <c r="DJ17" s="324"/>
      <c r="DK17" s="324"/>
      <c r="DL17" s="324"/>
      <c r="DM17" s="324"/>
      <c r="DN17" s="324"/>
      <c r="DO17" s="324"/>
      <c r="DP17" s="329"/>
      <c r="DQ17" s="327"/>
      <c r="DR17" s="324"/>
      <c r="DS17" s="324"/>
      <c r="DT17" s="324"/>
      <c r="DU17" s="324"/>
      <c r="DV17" s="324"/>
      <c r="DW17" s="324"/>
      <c r="DX17" s="329"/>
      <c r="DY17" s="327"/>
      <c r="DZ17" s="327"/>
      <c r="EA17" s="324"/>
      <c r="EB17" s="324"/>
      <c r="EC17" s="324"/>
      <c r="ED17" s="324"/>
      <c r="EE17" s="324"/>
      <c r="EF17" s="324"/>
      <c r="EG17" s="329"/>
      <c r="EH17" s="327"/>
      <c r="EI17" s="324"/>
      <c r="EJ17" s="324"/>
      <c r="EK17" s="324"/>
      <c r="EL17" s="324"/>
      <c r="EM17" s="324"/>
      <c r="EN17" s="324"/>
      <c r="EO17" s="329"/>
    </row>
    <row r="18" spans="1:145">
      <c r="A18" s="295" t="s">
        <v>340</v>
      </c>
      <c r="B18" s="330">
        <f t="shared" ref="B18:G18" si="18">B14-B16</f>
        <v>1568</v>
      </c>
      <c r="C18" s="330">
        <f t="shared" si="18"/>
        <v>123</v>
      </c>
      <c r="D18" s="330">
        <f t="shared" si="18"/>
        <v>166</v>
      </c>
      <c r="E18" s="330">
        <f t="shared" si="18"/>
        <v>92</v>
      </c>
      <c r="F18" s="330">
        <f t="shared" si="18"/>
        <v>-15</v>
      </c>
      <c r="G18" s="330">
        <f t="shared" si="18"/>
        <v>-241</v>
      </c>
      <c r="H18" s="330">
        <f>SUM(B18:G18)</f>
        <v>1693</v>
      </c>
      <c r="I18" s="331"/>
      <c r="J18" s="330">
        <f t="shared" ref="J18:O18" si="19">J14-J16</f>
        <v>754</v>
      </c>
      <c r="K18" s="330">
        <f t="shared" si="19"/>
        <v>32</v>
      </c>
      <c r="L18" s="330">
        <f t="shared" si="19"/>
        <v>67</v>
      </c>
      <c r="M18" s="330">
        <f t="shared" si="19"/>
        <v>-45</v>
      </c>
      <c r="N18" s="330">
        <f t="shared" si="19"/>
        <v>-36</v>
      </c>
      <c r="O18" s="330">
        <f t="shared" si="19"/>
        <v>-1789</v>
      </c>
      <c r="P18" s="330">
        <f>SUM(J18:O18)</f>
        <v>-1017</v>
      </c>
      <c r="Q18" s="331"/>
      <c r="R18" s="330">
        <f t="shared" ref="R18:W18" si="20">R14-R16</f>
        <v>425</v>
      </c>
      <c r="S18" s="330">
        <f t="shared" si="20"/>
        <v>3</v>
      </c>
      <c r="T18" s="330">
        <f t="shared" si="20"/>
        <v>32</v>
      </c>
      <c r="U18" s="330">
        <f t="shared" si="20"/>
        <v>-64</v>
      </c>
      <c r="V18" s="330">
        <f t="shared" si="20"/>
        <v>1</v>
      </c>
      <c r="W18" s="330">
        <f t="shared" si="20"/>
        <v>15</v>
      </c>
      <c r="X18" s="330">
        <f>SUM(R18:W18)</f>
        <v>412</v>
      </c>
      <c r="Y18" s="331"/>
      <c r="Z18" s="330">
        <f t="shared" ref="Z18:AE18" si="21">Z14-Z16</f>
        <v>734</v>
      </c>
      <c r="AA18" s="330">
        <f t="shared" si="21"/>
        <v>2</v>
      </c>
      <c r="AB18" s="330">
        <f t="shared" si="21"/>
        <v>13</v>
      </c>
      <c r="AC18" s="330">
        <f t="shared" si="21"/>
        <v>-10</v>
      </c>
      <c r="AD18" s="330">
        <f t="shared" si="21"/>
        <v>-3</v>
      </c>
      <c r="AE18" s="330">
        <f t="shared" si="21"/>
        <v>-966</v>
      </c>
      <c r="AF18" s="330">
        <f>SUM(Z18:AE18)</f>
        <v>-230</v>
      </c>
      <c r="AG18" s="331"/>
      <c r="AH18" s="330">
        <f t="shared" ref="AH18:AM18" si="22">AH14-AH16</f>
        <v>233</v>
      </c>
      <c r="AI18" s="330">
        <f t="shared" si="22"/>
        <v>24</v>
      </c>
      <c r="AJ18" s="330">
        <f t="shared" si="22"/>
        <v>-42</v>
      </c>
      <c r="AK18" s="330">
        <f t="shared" si="22"/>
        <v>-33</v>
      </c>
      <c r="AL18" s="330">
        <f t="shared" si="22"/>
        <v>5</v>
      </c>
      <c r="AM18" s="330">
        <f t="shared" si="22"/>
        <v>48</v>
      </c>
      <c r="AN18" s="330">
        <f>SUM(AH18:AM18)</f>
        <v>235</v>
      </c>
      <c r="AO18" s="331"/>
      <c r="AP18" s="330">
        <f t="shared" ref="AP18:AU18" si="23">AP14-AP16</f>
        <v>1573</v>
      </c>
      <c r="AQ18" s="330">
        <f t="shared" si="23"/>
        <v>-60</v>
      </c>
      <c r="AR18" s="330">
        <f t="shared" si="23"/>
        <v>-202</v>
      </c>
      <c r="AS18" s="330">
        <f t="shared" si="23"/>
        <v>-147</v>
      </c>
      <c r="AT18" s="330">
        <f t="shared" si="23"/>
        <v>0</v>
      </c>
      <c r="AU18" s="330">
        <f t="shared" si="23"/>
        <v>-863</v>
      </c>
      <c r="AV18" s="330">
        <f>SUM(AP18:AU18)</f>
        <v>301</v>
      </c>
      <c r="AW18" s="331"/>
      <c r="AX18" s="330">
        <f t="shared" ref="AX18:BC18" si="24">AX14-AX16</f>
        <v>390</v>
      </c>
      <c r="AY18" s="330">
        <f t="shared" si="24"/>
        <v>-3</v>
      </c>
      <c r="AZ18" s="330">
        <f t="shared" si="24"/>
        <v>35</v>
      </c>
      <c r="BA18" s="330">
        <f t="shared" si="24"/>
        <v>-6</v>
      </c>
      <c r="BB18" s="330">
        <f t="shared" si="24"/>
        <v>3</v>
      </c>
      <c r="BC18" s="330">
        <f t="shared" si="24"/>
        <v>13</v>
      </c>
      <c r="BD18" s="330">
        <f>SUM(AX18:BC18)</f>
        <v>432</v>
      </c>
      <c r="BE18" s="331"/>
      <c r="BF18" s="330">
        <f t="shared" ref="BF18:BK18" si="25">BF14-BF16</f>
        <v>301</v>
      </c>
      <c r="BG18" s="330">
        <f t="shared" si="25"/>
        <v>3</v>
      </c>
      <c r="BH18" s="330">
        <f t="shared" si="25"/>
        <v>28</v>
      </c>
      <c r="BI18" s="330">
        <f t="shared" si="25"/>
        <v>-10</v>
      </c>
      <c r="BJ18" s="330">
        <f t="shared" si="25"/>
        <v>6</v>
      </c>
      <c r="BK18" s="330">
        <f t="shared" si="25"/>
        <v>25</v>
      </c>
      <c r="BL18" s="330">
        <f>SUM(BF18:BK18)</f>
        <v>353</v>
      </c>
      <c r="BM18" s="331"/>
      <c r="BN18" s="330">
        <f t="shared" ref="BN18:BS18" si="26">BN14-BN16</f>
        <v>355</v>
      </c>
      <c r="BO18" s="330">
        <f t="shared" si="26"/>
        <v>-15</v>
      </c>
      <c r="BP18" s="330">
        <f t="shared" si="26"/>
        <v>-276</v>
      </c>
      <c r="BQ18" s="330">
        <f t="shared" si="26"/>
        <v>-17</v>
      </c>
      <c r="BR18" s="330">
        <f t="shared" si="26"/>
        <v>27</v>
      </c>
      <c r="BS18" s="330">
        <f t="shared" si="26"/>
        <v>35</v>
      </c>
      <c r="BT18" s="330">
        <f>SUM(BN18:BS18)</f>
        <v>109</v>
      </c>
      <c r="BU18" s="331"/>
      <c r="BV18" s="330">
        <f t="shared" ref="BV18:CA18" si="27">BV14-BV16</f>
        <v>1302</v>
      </c>
      <c r="BW18" s="330">
        <f t="shared" si="27"/>
        <v>-36</v>
      </c>
      <c r="BX18" s="330">
        <f t="shared" si="27"/>
        <v>-243</v>
      </c>
      <c r="BY18" s="330">
        <f t="shared" si="27"/>
        <v>-55</v>
      </c>
      <c r="BZ18" s="330">
        <f t="shared" si="27"/>
        <v>43</v>
      </c>
      <c r="CA18" s="330">
        <f t="shared" si="27"/>
        <v>73</v>
      </c>
      <c r="CB18" s="330">
        <f>SUM(BV18:CA18)</f>
        <v>1084</v>
      </c>
      <c r="CC18" s="331"/>
      <c r="CD18" s="330">
        <f t="shared" ref="CD18:CI18" si="28">CD14-CD16</f>
        <v>525</v>
      </c>
      <c r="CE18" s="330">
        <f t="shared" si="28"/>
        <v>7</v>
      </c>
      <c r="CF18" s="330">
        <f t="shared" si="28"/>
        <v>-8</v>
      </c>
      <c r="CG18" s="330">
        <f t="shared" si="28"/>
        <v>-11</v>
      </c>
      <c r="CH18" s="330">
        <f t="shared" si="28"/>
        <v>10</v>
      </c>
      <c r="CI18" s="330">
        <f t="shared" si="28"/>
        <v>12</v>
      </c>
      <c r="CJ18" s="330">
        <f>SUM(CD18:CI18)</f>
        <v>535</v>
      </c>
      <c r="CK18" s="331"/>
      <c r="CL18" s="330">
        <f>CL14-CL16</f>
        <v>317</v>
      </c>
      <c r="CM18" s="330">
        <f>CM14-CM16</f>
        <v>26</v>
      </c>
      <c r="CN18" s="330">
        <v>15</v>
      </c>
      <c r="CO18" s="330">
        <f>CO14-CO16</f>
        <v>-7</v>
      </c>
      <c r="CP18" s="330">
        <f>CP14-CP16</f>
        <v>9</v>
      </c>
      <c r="CQ18" s="330">
        <f>CQ14-CQ16</f>
        <v>25</v>
      </c>
      <c r="CR18" s="330">
        <f>SUM(CL18:CQ18)</f>
        <v>385</v>
      </c>
      <c r="CS18" s="331"/>
      <c r="CT18" s="330">
        <f t="shared" ref="CT18:CY18" si="29">CT14-CT16</f>
        <v>280</v>
      </c>
      <c r="CU18" s="330">
        <f t="shared" si="29"/>
        <v>33</v>
      </c>
      <c r="CV18" s="330">
        <f t="shared" si="29"/>
        <v>13</v>
      </c>
      <c r="CW18" s="330">
        <f t="shared" si="29"/>
        <v>-12</v>
      </c>
      <c r="CX18" s="330">
        <f t="shared" si="29"/>
        <v>5</v>
      </c>
      <c r="CY18" s="330">
        <f t="shared" si="29"/>
        <v>40</v>
      </c>
      <c r="CZ18" s="330">
        <f>SUM(CT18:CY18)</f>
        <v>359</v>
      </c>
      <c r="DA18" s="331"/>
      <c r="DB18" s="330">
        <f t="shared" ref="DB18:DG18" si="30">DB14-DB16</f>
        <v>1406</v>
      </c>
      <c r="DC18" s="330">
        <f t="shared" si="30"/>
        <v>84</v>
      </c>
      <c r="DD18" s="330">
        <f t="shared" si="30"/>
        <v>20</v>
      </c>
      <c r="DE18" s="330">
        <f t="shared" si="30"/>
        <v>-42</v>
      </c>
      <c r="DF18" s="330">
        <f t="shared" si="30"/>
        <v>27</v>
      </c>
      <c r="DG18" s="330">
        <f t="shared" si="30"/>
        <v>70</v>
      </c>
      <c r="DH18" s="330">
        <f>SUM(DB18:DG18)</f>
        <v>1565</v>
      </c>
      <c r="DI18" s="331"/>
      <c r="DJ18" s="330">
        <f t="shared" ref="DJ18:DO18" si="31">DJ14-DJ16</f>
        <v>292</v>
      </c>
      <c r="DK18" s="330">
        <f t="shared" si="31"/>
        <v>73</v>
      </c>
      <c r="DL18" s="330">
        <f t="shared" si="31"/>
        <v>-5</v>
      </c>
      <c r="DM18" s="330">
        <f t="shared" si="31"/>
        <v>-6</v>
      </c>
      <c r="DN18" s="330">
        <f t="shared" si="31"/>
        <v>4</v>
      </c>
      <c r="DO18" s="330">
        <f t="shared" si="31"/>
        <v>17</v>
      </c>
      <c r="DP18" s="330">
        <f>SUM(DJ18:DO18)</f>
        <v>375</v>
      </c>
      <c r="DQ18" s="331"/>
      <c r="DR18" s="330">
        <f t="shared" ref="DR18:DW18" si="32">DR14-DR16</f>
        <v>317</v>
      </c>
      <c r="DS18" s="330">
        <f t="shared" si="32"/>
        <v>59</v>
      </c>
      <c r="DT18" s="330">
        <f t="shared" si="32"/>
        <v>15</v>
      </c>
      <c r="DU18" s="330">
        <f t="shared" si="32"/>
        <v>-3</v>
      </c>
      <c r="DV18" s="330">
        <f t="shared" si="32"/>
        <v>3</v>
      </c>
      <c r="DW18" s="330">
        <f t="shared" si="32"/>
        <v>5</v>
      </c>
      <c r="DX18" s="330">
        <f>SUM(DR18:DW18)</f>
        <v>396</v>
      </c>
      <c r="DY18" s="331"/>
      <c r="DZ18" s="331"/>
      <c r="EA18" s="330">
        <f t="shared" ref="EA18:EF18" si="33">EA14-EA16</f>
        <v>309</v>
      </c>
      <c r="EB18" s="330">
        <f t="shared" si="33"/>
        <v>67</v>
      </c>
      <c r="EC18" s="330">
        <f t="shared" si="33"/>
        <v>16</v>
      </c>
      <c r="ED18" s="330">
        <f t="shared" si="33"/>
        <v>-21</v>
      </c>
      <c r="EE18" s="330">
        <f t="shared" si="33"/>
        <v>0</v>
      </c>
      <c r="EF18" s="330">
        <f t="shared" si="33"/>
        <v>22</v>
      </c>
      <c r="EG18" s="330">
        <f>SUM(EA18:EF18)</f>
        <v>393</v>
      </c>
      <c r="EH18" s="331"/>
      <c r="EI18" s="330">
        <f t="shared" ref="EI18:EN18" si="34">EI14-EI16</f>
        <v>1128</v>
      </c>
      <c r="EJ18" s="330">
        <f t="shared" si="34"/>
        <v>219</v>
      </c>
      <c r="EK18" s="330">
        <f t="shared" si="34"/>
        <v>-31</v>
      </c>
      <c r="EL18" s="330">
        <f t="shared" si="34"/>
        <v>-42</v>
      </c>
      <c r="EM18" s="330">
        <f t="shared" si="34"/>
        <v>6</v>
      </c>
      <c r="EN18" s="330">
        <f t="shared" si="34"/>
        <v>56</v>
      </c>
      <c r="EO18" s="330">
        <f>SUM(EI18:EN18)</f>
        <v>1336</v>
      </c>
    </row>
    <row r="19" spans="1:145">
      <c r="A19" s="2" t="s">
        <v>396</v>
      </c>
      <c r="B19" s="324"/>
      <c r="C19" s="324"/>
      <c r="D19" s="324"/>
      <c r="E19" s="324"/>
      <c r="F19" s="324">
        <v>-4</v>
      </c>
      <c r="G19" s="328">
        <v>-1</v>
      </c>
      <c r="H19" s="328">
        <v>-5</v>
      </c>
      <c r="I19" s="327"/>
      <c r="J19" s="324"/>
      <c r="K19" s="324"/>
      <c r="L19" s="324">
        <v>1</v>
      </c>
      <c r="M19" s="324"/>
      <c r="N19" s="328">
        <v>-4</v>
      </c>
      <c r="O19" s="324"/>
      <c r="P19" s="328">
        <v>-3</v>
      </c>
      <c r="Q19" s="327"/>
      <c r="R19" s="324"/>
      <c r="S19" s="324"/>
      <c r="T19" s="324"/>
      <c r="U19" s="324"/>
      <c r="V19" s="328"/>
      <c r="W19" s="324"/>
      <c r="X19" s="328"/>
      <c r="Y19" s="327"/>
      <c r="Z19" s="324"/>
      <c r="AA19" s="324"/>
      <c r="AB19" s="324"/>
      <c r="AC19" s="324"/>
      <c r="AD19" s="328">
        <v>-1</v>
      </c>
      <c r="AE19" s="324"/>
      <c r="AF19" s="328"/>
      <c r="AG19" s="327"/>
      <c r="AH19" s="324"/>
      <c r="AI19" s="324"/>
      <c r="AJ19" s="324"/>
      <c r="AK19" s="324"/>
      <c r="AL19" s="328">
        <v>-1</v>
      </c>
      <c r="AM19" s="324"/>
      <c r="AN19" s="328">
        <v>-1</v>
      </c>
      <c r="AO19" s="327"/>
      <c r="AP19" s="324"/>
      <c r="AQ19" s="324"/>
      <c r="AR19" s="324"/>
      <c r="AS19" s="324"/>
      <c r="AT19" s="324"/>
      <c r="AU19" s="324"/>
      <c r="AV19" s="326"/>
      <c r="AW19" s="327"/>
      <c r="AX19" s="324"/>
      <c r="AY19" s="324"/>
      <c r="AZ19" s="324"/>
      <c r="BA19" s="324"/>
      <c r="BB19" s="324"/>
      <c r="BC19" s="324"/>
      <c r="BD19" s="326"/>
      <c r="BE19" s="327"/>
      <c r="BF19" s="324"/>
      <c r="BG19" s="324"/>
      <c r="BH19" s="324"/>
      <c r="BI19" s="324"/>
      <c r="BJ19" s="324"/>
      <c r="BK19" s="324"/>
      <c r="BL19" s="326"/>
      <c r="BM19" s="327"/>
      <c r="BN19" s="324"/>
      <c r="BO19" s="324"/>
      <c r="BP19" s="324"/>
      <c r="BQ19" s="324"/>
      <c r="BR19" s="324"/>
      <c r="BS19" s="324"/>
      <c r="BT19" s="326"/>
      <c r="BU19" s="327"/>
      <c r="BV19" s="324"/>
      <c r="BW19" s="324"/>
      <c r="BX19" s="324"/>
      <c r="BY19" s="324"/>
      <c r="BZ19" s="324"/>
      <c r="CA19" s="324"/>
      <c r="CB19" s="326"/>
      <c r="CC19" s="327"/>
      <c r="CD19" s="324"/>
      <c r="CE19" s="324"/>
      <c r="CF19" s="324"/>
      <c r="CG19" s="324"/>
      <c r="CH19" s="324"/>
      <c r="CI19" s="324"/>
      <c r="CJ19" s="329"/>
      <c r="CK19" s="327"/>
      <c r="CL19" s="324"/>
      <c r="CM19" s="324"/>
      <c r="CN19" s="324"/>
      <c r="CO19" s="324"/>
      <c r="CP19" s="324"/>
      <c r="CQ19" s="324"/>
      <c r="CR19" s="329"/>
      <c r="CS19" s="327"/>
      <c r="CT19" s="324"/>
      <c r="CU19" s="324"/>
      <c r="CV19" s="324"/>
      <c r="CW19" s="324"/>
      <c r="CX19" s="324"/>
      <c r="CY19" s="324"/>
      <c r="CZ19" s="329"/>
      <c r="DA19" s="327"/>
      <c r="DB19" s="324"/>
      <c r="DC19" s="324"/>
      <c r="DD19" s="324"/>
      <c r="DE19" s="324"/>
      <c r="DF19" s="324"/>
      <c r="DG19" s="324"/>
      <c r="DH19" s="329"/>
      <c r="DI19" s="327"/>
      <c r="DJ19" s="324"/>
      <c r="DK19" s="324"/>
      <c r="DL19" s="324"/>
      <c r="DM19" s="324"/>
      <c r="DN19" s="324"/>
      <c r="DO19" s="324"/>
      <c r="DP19" s="329"/>
      <c r="DQ19" s="327"/>
      <c r="DR19" s="324"/>
      <c r="DS19" s="324"/>
      <c r="DT19" s="324"/>
      <c r="DU19" s="324"/>
      <c r="DV19" s="324"/>
      <c r="DW19" s="324"/>
      <c r="DX19" s="329"/>
      <c r="DY19" s="327"/>
      <c r="DZ19" s="327"/>
      <c r="EA19" s="324"/>
      <c r="EB19" s="324"/>
      <c r="EC19" s="324"/>
      <c r="ED19" s="324"/>
      <c r="EE19" s="324"/>
      <c r="EF19" s="324"/>
      <c r="EG19" s="329"/>
      <c r="EH19" s="327"/>
      <c r="EI19" s="324"/>
      <c r="EJ19" s="324"/>
      <c r="EK19" s="324"/>
      <c r="EL19" s="324"/>
      <c r="EM19" s="324"/>
      <c r="EN19" s="324"/>
      <c r="EO19" s="329"/>
    </row>
    <row r="20" spans="1:145">
      <c r="A20" s="2"/>
      <c r="B20" s="324"/>
      <c r="C20" s="324"/>
      <c r="D20" s="324"/>
      <c r="E20" s="324"/>
      <c r="F20" s="324"/>
      <c r="G20" s="328"/>
      <c r="H20" s="328"/>
      <c r="I20" s="327"/>
      <c r="J20" s="324"/>
      <c r="K20" s="324"/>
      <c r="L20" s="324"/>
      <c r="M20" s="324"/>
      <c r="N20" s="328"/>
      <c r="O20" s="324"/>
      <c r="P20" s="328"/>
      <c r="Q20" s="327"/>
      <c r="R20" s="324"/>
      <c r="S20" s="324"/>
      <c r="T20" s="324"/>
      <c r="U20" s="324"/>
      <c r="V20" s="328"/>
      <c r="W20" s="324"/>
      <c r="X20" s="328"/>
      <c r="Y20" s="327"/>
      <c r="Z20" s="324"/>
      <c r="AA20" s="324"/>
      <c r="AB20" s="324"/>
      <c r="AC20" s="324"/>
      <c r="AD20" s="328"/>
      <c r="AE20" s="324"/>
      <c r="AF20" s="328"/>
      <c r="AG20" s="327"/>
      <c r="AH20" s="324"/>
      <c r="AI20" s="324"/>
      <c r="AJ20" s="324"/>
      <c r="AK20" s="324"/>
      <c r="AL20" s="328"/>
      <c r="AM20" s="324"/>
      <c r="AN20" s="328"/>
      <c r="AO20" s="327"/>
      <c r="AP20" s="324"/>
      <c r="AQ20" s="324"/>
      <c r="AR20" s="324"/>
      <c r="AS20" s="324"/>
      <c r="AT20" s="324"/>
      <c r="AU20" s="324"/>
      <c r="AV20" s="326"/>
      <c r="AW20" s="327"/>
      <c r="AX20" s="324"/>
      <c r="AY20" s="324"/>
      <c r="AZ20" s="324"/>
      <c r="BA20" s="324"/>
      <c r="BB20" s="324"/>
      <c r="BC20" s="324"/>
      <c r="BD20" s="326"/>
      <c r="BE20" s="327"/>
      <c r="BF20" s="324"/>
      <c r="BG20" s="324"/>
      <c r="BH20" s="324"/>
      <c r="BI20" s="324"/>
      <c r="BJ20" s="324"/>
      <c r="BK20" s="324"/>
      <c r="BL20" s="326"/>
      <c r="BM20" s="327"/>
      <c r="BN20" s="324"/>
      <c r="BO20" s="324"/>
      <c r="BP20" s="324"/>
      <c r="BQ20" s="324"/>
      <c r="BR20" s="324"/>
      <c r="BS20" s="324"/>
      <c r="BT20" s="326"/>
      <c r="BU20" s="327"/>
      <c r="BV20" s="324"/>
      <c r="BW20" s="324"/>
      <c r="BX20" s="324"/>
      <c r="BY20" s="324"/>
      <c r="BZ20" s="324"/>
      <c r="CA20" s="324"/>
      <c r="CB20" s="326"/>
      <c r="CC20" s="327"/>
      <c r="CD20" s="324"/>
      <c r="CE20" s="324"/>
      <c r="CF20" s="324"/>
      <c r="CG20" s="324"/>
      <c r="CH20" s="324"/>
      <c r="CI20" s="324"/>
      <c r="CJ20" s="329"/>
      <c r="CK20" s="327"/>
      <c r="CL20" s="324"/>
      <c r="CM20" s="324"/>
      <c r="CN20" s="324"/>
      <c r="CO20" s="324"/>
      <c r="CP20" s="324"/>
      <c r="CQ20" s="324"/>
      <c r="CR20" s="329"/>
      <c r="CS20" s="327"/>
      <c r="CT20" s="324"/>
      <c r="CU20" s="324"/>
      <c r="CV20" s="324"/>
      <c r="CW20" s="324"/>
      <c r="CX20" s="324"/>
      <c r="CY20" s="324"/>
      <c r="CZ20" s="329"/>
      <c r="DA20" s="327"/>
      <c r="DB20" s="324"/>
      <c r="DC20" s="324"/>
      <c r="DD20" s="324"/>
      <c r="DE20" s="324"/>
      <c r="DF20" s="324"/>
      <c r="DG20" s="324"/>
      <c r="DH20" s="329"/>
      <c r="DI20" s="327"/>
      <c r="DJ20" s="324"/>
      <c r="DK20" s="324"/>
      <c r="DL20" s="324"/>
      <c r="DM20" s="324"/>
      <c r="DN20" s="324"/>
      <c r="DO20" s="324"/>
      <c r="DP20" s="329"/>
      <c r="DQ20" s="327"/>
      <c r="DR20" s="324"/>
      <c r="DS20" s="324"/>
      <c r="DT20" s="324"/>
      <c r="DU20" s="324"/>
      <c r="DV20" s="324"/>
      <c r="DW20" s="324"/>
      <c r="DX20" s="329"/>
      <c r="DY20" s="327"/>
      <c r="DZ20" s="327"/>
      <c r="EA20" s="324"/>
      <c r="EB20" s="324"/>
      <c r="EC20" s="324"/>
      <c r="ED20" s="324"/>
      <c r="EE20" s="324"/>
      <c r="EF20" s="324"/>
      <c r="EG20" s="329"/>
      <c r="EH20" s="327"/>
      <c r="EI20" s="324"/>
      <c r="EJ20" s="324"/>
      <c r="EK20" s="324"/>
      <c r="EL20" s="324"/>
      <c r="EM20" s="324"/>
      <c r="EN20" s="324"/>
      <c r="EO20" s="329"/>
    </row>
    <row r="21" spans="1:145">
      <c r="A21" s="2" t="s">
        <v>335</v>
      </c>
      <c r="B21" s="324">
        <v>396</v>
      </c>
      <c r="C21" s="328">
        <v>28</v>
      </c>
      <c r="D21" s="324">
        <v>39</v>
      </c>
      <c r="E21" s="324">
        <v>336</v>
      </c>
      <c r="F21" s="325">
        <v>0</v>
      </c>
      <c r="G21" s="328">
        <v>-346</v>
      </c>
      <c r="H21" s="326">
        <f>SUM(B21:G21)</f>
        <v>453</v>
      </c>
      <c r="I21" s="327"/>
      <c r="J21" s="324">
        <v>187</v>
      </c>
      <c r="K21" s="328">
        <v>8</v>
      </c>
      <c r="L21" s="324">
        <v>17</v>
      </c>
      <c r="M21" s="324">
        <v>3</v>
      </c>
      <c r="N21" s="325">
        <v>0</v>
      </c>
      <c r="O21" s="328">
        <v>-143</v>
      </c>
      <c r="P21" s="326">
        <f>SUM(J21:O21)</f>
        <v>72</v>
      </c>
      <c r="Q21" s="327"/>
      <c r="R21" s="324">
        <v>104</v>
      </c>
      <c r="S21" s="328">
        <v>1</v>
      </c>
      <c r="T21" s="324">
        <v>7</v>
      </c>
      <c r="U21" s="325">
        <v>0</v>
      </c>
      <c r="V21" s="325">
        <v>0</v>
      </c>
      <c r="W21" s="325">
        <v>0</v>
      </c>
      <c r="X21" s="326">
        <f>SUM(R21:W21)</f>
        <v>112</v>
      </c>
      <c r="Y21" s="327"/>
      <c r="Z21" s="324">
        <v>172</v>
      </c>
      <c r="AA21" s="325">
        <v>0</v>
      </c>
      <c r="AB21" s="324">
        <v>3</v>
      </c>
      <c r="AC21" s="324">
        <v>1</v>
      </c>
      <c r="AD21" s="325">
        <v>0</v>
      </c>
      <c r="AE21" s="328">
        <v>1166</v>
      </c>
      <c r="AF21" s="326">
        <f>SUM(Z21:AE21)</f>
        <v>1342</v>
      </c>
      <c r="AG21" s="327"/>
      <c r="AH21" s="324">
        <v>58</v>
      </c>
      <c r="AI21" s="328">
        <v>6</v>
      </c>
      <c r="AJ21" s="324">
        <v>-10</v>
      </c>
      <c r="AK21" s="324">
        <v>1</v>
      </c>
      <c r="AL21" s="325">
        <v>2</v>
      </c>
      <c r="AM21" s="325">
        <v>0</v>
      </c>
      <c r="AN21" s="326">
        <f>SUM(AH21:AM21)</f>
        <v>57</v>
      </c>
      <c r="AO21" s="327"/>
      <c r="AP21" s="324">
        <v>381</v>
      </c>
      <c r="AQ21" s="328">
        <v>-13</v>
      </c>
      <c r="AR21" s="324">
        <v>-45</v>
      </c>
      <c r="AS21" s="324">
        <v>2</v>
      </c>
      <c r="AT21" s="325">
        <v>0</v>
      </c>
      <c r="AU21" s="328">
        <v>1168</v>
      </c>
      <c r="AV21" s="326">
        <f>SUM(AP21:AU21)</f>
        <v>1493</v>
      </c>
      <c r="AW21" s="327"/>
      <c r="AX21" s="324">
        <v>95</v>
      </c>
      <c r="AY21" s="328">
        <v>-1</v>
      </c>
      <c r="AZ21" s="324">
        <v>8</v>
      </c>
      <c r="BA21" s="325">
        <v>0</v>
      </c>
      <c r="BB21" s="325">
        <v>0</v>
      </c>
      <c r="BC21" s="328">
        <v>-2</v>
      </c>
      <c r="BD21" s="326">
        <f>SUM(AX21:BC21)</f>
        <v>100</v>
      </c>
      <c r="BE21" s="327"/>
      <c r="BF21" s="324">
        <v>72</v>
      </c>
      <c r="BG21" s="328">
        <v>2</v>
      </c>
      <c r="BH21" s="324">
        <v>7</v>
      </c>
      <c r="BI21" s="324">
        <v>1</v>
      </c>
      <c r="BJ21" s="325">
        <v>2</v>
      </c>
      <c r="BK21" s="328">
        <v>-1</v>
      </c>
      <c r="BL21" s="326">
        <f>SUM(BF21:BK21)</f>
        <v>83</v>
      </c>
      <c r="BM21" s="327"/>
      <c r="BN21" s="324">
        <v>55</v>
      </c>
      <c r="BO21" s="328">
        <v>-3</v>
      </c>
      <c r="BP21" s="324">
        <v>29</v>
      </c>
      <c r="BQ21" s="324">
        <v>1</v>
      </c>
      <c r="BR21" s="325">
        <v>0</v>
      </c>
      <c r="BS21" s="328">
        <v>1</v>
      </c>
      <c r="BT21" s="326">
        <f>SUM(BN21:BS21)</f>
        <v>83</v>
      </c>
      <c r="BU21" s="327"/>
      <c r="BV21" s="324">
        <v>262</v>
      </c>
      <c r="BW21" s="328">
        <v>-11</v>
      </c>
      <c r="BX21" s="324">
        <v>32</v>
      </c>
      <c r="BY21" s="324">
        <v>2</v>
      </c>
      <c r="BZ21" s="324">
        <v>4</v>
      </c>
      <c r="CA21" s="328">
        <v>-1</v>
      </c>
      <c r="CB21" s="326">
        <f>SUM(BV21:CA21)</f>
        <v>288</v>
      </c>
      <c r="CC21" s="327"/>
      <c r="CD21" s="324">
        <v>125</v>
      </c>
      <c r="CE21" s="328">
        <v>-1</v>
      </c>
      <c r="CF21" s="324">
        <v>0</v>
      </c>
      <c r="CG21" s="324">
        <v>1</v>
      </c>
      <c r="CH21" s="324">
        <v>2</v>
      </c>
      <c r="CI21" s="325">
        <v>0</v>
      </c>
      <c r="CJ21" s="326">
        <f>SUM(CD21:CI21)</f>
        <v>127</v>
      </c>
      <c r="CK21" s="327"/>
      <c r="CL21" s="324">
        <v>79</v>
      </c>
      <c r="CM21" s="328">
        <v>6</v>
      </c>
      <c r="CN21" s="324">
        <v>4</v>
      </c>
      <c r="CO21" s="324">
        <v>0</v>
      </c>
      <c r="CP21" s="324">
        <v>2</v>
      </c>
      <c r="CQ21" s="324">
        <v>0</v>
      </c>
      <c r="CR21" s="326">
        <f>SUM(CL21:CQ21)</f>
        <v>91</v>
      </c>
      <c r="CS21" s="327"/>
      <c r="CT21" s="324">
        <v>61</v>
      </c>
      <c r="CU21" s="328">
        <v>10</v>
      </c>
      <c r="CV21" s="324">
        <v>3</v>
      </c>
      <c r="CW21" s="324">
        <v>0</v>
      </c>
      <c r="CX21" s="324">
        <v>1</v>
      </c>
      <c r="CY21" s="324">
        <v>0</v>
      </c>
      <c r="CZ21" s="326">
        <f>SUM(CT21:CY21)</f>
        <v>75</v>
      </c>
      <c r="DA21" s="327"/>
      <c r="DB21" s="324">
        <v>343</v>
      </c>
      <c r="DC21" s="328">
        <v>20</v>
      </c>
      <c r="DD21" s="324">
        <v>12</v>
      </c>
      <c r="DE21" s="324">
        <v>1</v>
      </c>
      <c r="DF21" s="324">
        <v>6</v>
      </c>
      <c r="DG21" s="324">
        <v>0</v>
      </c>
      <c r="DH21" s="326">
        <f>SUM(DB21:DG21)</f>
        <v>382</v>
      </c>
      <c r="DI21" s="327"/>
      <c r="DJ21" s="324">
        <v>74</v>
      </c>
      <c r="DK21" s="328">
        <v>17</v>
      </c>
      <c r="DL21" s="324">
        <v>0</v>
      </c>
      <c r="DM21" s="324">
        <v>1</v>
      </c>
      <c r="DN21" s="324">
        <v>1</v>
      </c>
      <c r="DO21" s="324">
        <v>0</v>
      </c>
      <c r="DP21" s="326">
        <f>SUM(DJ21:DO21)</f>
        <v>93</v>
      </c>
      <c r="DQ21" s="327"/>
      <c r="DR21" s="324">
        <v>74</v>
      </c>
      <c r="DS21" s="328">
        <v>13</v>
      </c>
      <c r="DT21" s="324">
        <v>0</v>
      </c>
      <c r="DU21" s="324">
        <v>0</v>
      </c>
      <c r="DV21" s="324">
        <v>2</v>
      </c>
      <c r="DW21" s="324">
        <v>0</v>
      </c>
      <c r="DX21" s="326">
        <f>SUM(DR21:DW21)</f>
        <v>89</v>
      </c>
      <c r="DY21" s="327"/>
      <c r="DZ21" s="327"/>
      <c r="EA21" s="324">
        <v>74</v>
      </c>
      <c r="EB21" s="328">
        <v>17</v>
      </c>
      <c r="EC21" s="324">
        <v>0</v>
      </c>
      <c r="ED21" s="324">
        <v>1</v>
      </c>
      <c r="EE21" s="324">
        <v>-1</v>
      </c>
      <c r="EF21" s="324">
        <v>0</v>
      </c>
      <c r="EG21" s="326">
        <f>SUM(EA21:EF21)</f>
        <v>91</v>
      </c>
      <c r="EH21" s="327"/>
      <c r="EI21" s="324">
        <v>279</v>
      </c>
      <c r="EJ21" s="328">
        <v>54</v>
      </c>
      <c r="EK21" s="324">
        <v>1</v>
      </c>
      <c r="EL21" s="324">
        <v>1</v>
      </c>
      <c r="EM21" s="324">
        <v>1</v>
      </c>
      <c r="EN21" s="324">
        <v>0</v>
      </c>
      <c r="EO21" s="326">
        <f>SUM(EI21:EN21)</f>
        <v>336</v>
      </c>
    </row>
    <row r="22" spans="1:145">
      <c r="A22" s="2"/>
      <c r="B22" s="324"/>
      <c r="C22" s="324"/>
      <c r="D22" s="324"/>
      <c r="E22" s="324"/>
      <c r="F22" s="324"/>
      <c r="G22" s="324"/>
      <c r="H22" s="329"/>
      <c r="I22" s="327"/>
      <c r="J22" s="324"/>
      <c r="K22" s="324"/>
      <c r="L22" s="324"/>
      <c r="M22" s="324"/>
      <c r="N22" s="324"/>
      <c r="O22" s="324"/>
      <c r="P22" s="329"/>
      <c r="Q22" s="327"/>
      <c r="R22" s="324"/>
      <c r="S22" s="324"/>
      <c r="T22" s="324"/>
      <c r="U22" s="324"/>
      <c r="V22" s="324"/>
      <c r="W22" s="324"/>
      <c r="X22" s="329"/>
      <c r="Y22" s="327"/>
      <c r="Z22" s="324"/>
      <c r="AA22" s="324"/>
      <c r="AB22" s="324"/>
      <c r="AC22" s="324"/>
      <c r="AD22" s="324"/>
      <c r="AE22" s="324"/>
      <c r="AF22" s="329"/>
      <c r="AG22" s="327"/>
      <c r="AH22" s="324"/>
      <c r="AI22" s="324"/>
      <c r="AJ22" s="324"/>
      <c r="AK22" s="324"/>
      <c r="AL22" s="324"/>
      <c r="AM22" s="324"/>
      <c r="AN22" s="329"/>
      <c r="AO22" s="327"/>
      <c r="AP22" s="324"/>
      <c r="AQ22" s="324"/>
      <c r="AR22" s="324"/>
      <c r="AS22" s="324"/>
      <c r="AT22" s="324"/>
      <c r="AU22" s="324"/>
      <c r="AV22" s="329"/>
      <c r="AW22" s="327"/>
      <c r="AX22" s="324"/>
      <c r="AY22" s="324"/>
      <c r="AZ22" s="324"/>
      <c r="BA22" s="324"/>
      <c r="BB22" s="324"/>
      <c r="BC22" s="324"/>
      <c r="BD22" s="329"/>
      <c r="BE22" s="327"/>
      <c r="BF22" s="324"/>
      <c r="BG22" s="324"/>
      <c r="BH22" s="324"/>
      <c r="BI22" s="324"/>
      <c r="BJ22" s="324"/>
      <c r="BK22" s="324"/>
      <c r="BL22" s="329"/>
      <c r="BM22" s="327"/>
      <c r="BN22" s="324"/>
      <c r="BO22" s="324"/>
      <c r="BP22" s="324"/>
      <c r="BQ22" s="324"/>
      <c r="BR22" s="324"/>
      <c r="BS22" s="324"/>
      <c r="BT22" s="329"/>
      <c r="BU22" s="327"/>
      <c r="BV22" s="324"/>
      <c r="BW22" s="324"/>
      <c r="BX22" s="324"/>
      <c r="BY22" s="324"/>
      <c r="BZ22" s="324"/>
      <c r="CA22" s="324"/>
      <c r="CB22" s="329"/>
      <c r="CC22" s="327"/>
      <c r="CD22" s="324"/>
      <c r="CE22" s="324"/>
      <c r="CF22" s="324"/>
      <c r="CG22" s="324"/>
      <c r="CH22" s="324"/>
      <c r="CI22" s="324"/>
      <c r="CJ22" s="329"/>
      <c r="CK22" s="327"/>
      <c r="CL22" s="324"/>
      <c r="CM22" s="324"/>
      <c r="CN22" s="324"/>
      <c r="CO22" s="324"/>
      <c r="CP22" s="324"/>
      <c r="CQ22" s="324"/>
      <c r="CR22" s="329"/>
      <c r="CS22" s="327"/>
      <c r="CT22" s="324"/>
      <c r="CU22" s="324"/>
      <c r="CV22" s="324"/>
      <c r="CW22" s="324"/>
      <c r="CX22" s="324"/>
      <c r="CY22" s="324"/>
      <c r="CZ22" s="329"/>
      <c r="DA22" s="327"/>
      <c r="DB22" s="324"/>
      <c r="DC22" s="324"/>
      <c r="DD22" s="324"/>
      <c r="DE22" s="324"/>
      <c r="DF22" s="324"/>
      <c r="DG22" s="324"/>
      <c r="DH22" s="329"/>
      <c r="DI22" s="327"/>
      <c r="DJ22" s="324"/>
      <c r="DK22" s="324"/>
      <c r="DL22" s="324"/>
      <c r="DM22" s="324"/>
      <c r="DN22" s="324"/>
      <c r="DO22" s="324"/>
      <c r="DP22" s="329"/>
      <c r="DQ22" s="327"/>
      <c r="DR22" s="324"/>
      <c r="DS22" s="324"/>
      <c r="DT22" s="324"/>
      <c r="DU22" s="324"/>
      <c r="DV22" s="324"/>
      <c r="DW22" s="324"/>
      <c r="DX22" s="329"/>
      <c r="DY22" s="327"/>
      <c r="DZ22" s="327"/>
      <c r="EA22" s="324"/>
      <c r="EB22" s="324"/>
      <c r="EC22" s="324"/>
      <c r="ED22" s="324"/>
      <c r="EE22" s="324"/>
      <c r="EF22" s="324"/>
      <c r="EG22" s="329"/>
      <c r="EH22" s="327"/>
      <c r="EI22" s="324"/>
      <c r="EJ22" s="324"/>
      <c r="EK22" s="324"/>
      <c r="EL22" s="324"/>
      <c r="EM22" s="324"/>
      <c r="EN22" s="324"/>
      <c r="EO22" s="329"/>
    </row>
    <row r="23" spans="1:145">
      <c r="A23" s="295" t="s">
        <v>336</v>
      </c>
      <c r="B23" s="330">
        <f t="shared" ref="B23:E23" si="35">B18-B21</f>
        <v>1172</v>
      </c>
      <c r="C23" s="330">
        <f t="shared" si="35"/>
        <v>95</v>
      </c>
      <c r="D23" s="330">
        <f t="shared" si="35"/>
        <v>127</v>
      </c>
      <c r="E23" s="330">
        <f t="shared" si="35"/>
        <v>-244</v>
      </c>
      <c r="F23" s="330">
        <f>SUM(F18:F21)</f>
        <v>-19</v>
      </c>
      <c r="G23" s="330">
        <f>G18+G19-G21</f>
        <v>104</v>
      </c>
      <c r="H23" s="330">
        <f>SUM(B23:G23)</f>
        <v>1235</v>
      </c>
      <c r="I23" s="331"/>
      <c r="J23" s="330">
        <f t="shared" ref="J23:M23" si="36">J18-J21</f>
        <v>567</v>
      </c>
      <c r="K23" s="330">
        <f t="shared" si="36"/>
        <v>24</v>
      </c>
      <c r="L23" s="330">
        <f>L18+L19-L21</f>
        <v>51</v>
      </c>
      <c r="M23" s="330">
        <f t="shared" si="36"/>
        <v>-48</v>
      </c>
      <c r="N23" s="330">
        <f>SUM(N18:N21)</f>
        <v>-40</v>
      </c>
      <c r="O23" s="330">
        <f t="shared" ref="O23" si="37">O18-O21</f>
        <v>-1646</v>
      </c>
      <c r="P23" s="330">
        <f>SUM(J23:O23)</f>
        <v>-1092</v>
      </c>
      <c r="Q23" s="331"/>
      <c r="R23" s="330">
        <f t="shared" ref="R23:S23" si="38">R18-R21</f>
        <v>321</v>
      </c>
      <c r="S23" s="330">
        <f t="shared" si="38"/>
        <v>2</v>
      </c>
      <c r="T23" s="330">
        <f>T18+T19-T21</f>
        <v>25</v>
      </c>
      <c r="U23" s="330">
        <f t="shared" ref="U23" si="39">U18-U21</f>
        <v>-64</v>
      </c>
      <c r="V23" s="330">
        <f>SUM(V18:V21)</f>
        <v>1</v>
      </c>
      <c r="W23" s="330">
        <f t="shared" ref="W23" si="40">W18-W21</f>
        <v>15</v>
      </c>
      <c r="X23" s="330">
        <f>SUM(R23:W23)</f>
        <v>300</v>
      </c>
      <c r="Y23" s="331"/>
      <c r="Z23" s="330">
        <f t="shared" ref="Z23:AA23" si="41">Z18-Z21</f>
        <v>562</v>
      </c>
      <c r="AA23" s="330">
        <f t="shared" si="41"/>
        <v>2</v>
      </c>
      <c r="AB23" s="330">
        <f>AB18+AB19-AB21</f>
        <v>10</v>
      </c>
      <c r="AC23" s="330">
        <f t="shared" ref="AC23" si="42">AC18-AC21</f>
        <v>-11</v>
      </c>
      <c r="AD23" s="330">
        <f>SUM(AD18:AD21)</f>
        <v>-4</v>
      </c>
      <c r="AE23" s="330">
        <f t="shared" ref="AE23" si="43">AE18-AE21</f>
        <v>-2132</v>
      </c>
      <c r="AF23" s="330">
        <f>SUM(Z23:AE23)</f>
        <v>-1573</v>
      </c>
      <c r="AG23" s="331"/>
      <c r="AH23" s="330">
        <f t="shared" ref="AH23:AI23" si="44">AH18-AH21</f>
        <v>175</v>
      </c>
      <c r="AI23" s="330">
        <f t="shared" si="44"/>
        <v>18</v>
      </c>
      <c r="AJ23" s="330">
        <f>AJ18+AJ19-AJ21</f>
        <v>-32</v>
      </c>
      <c r="AK23" s="330">
        <f t="shared" ref="AK23" si="45">AK18-AK21</f>
        <v>-34</v>
      </c>
      <c r="AL23" s="330">
        <f>AL18-AL19-AL21</f>
        <v>4</v>
      </c>
      <c r="AM23" s="330">
        <f t="shared" ref="AM23" si="46">AM18-AM21</f>
        <v>48</v>
      </c>
      <c r="AN23" s="330">
        <f>AN18+AN19-AN21</f>
        <v>177</v>
      </c>
      <c r="AO23" s="331"/>
      <c r="AP23" s="330">
        <f t="shared" ref="AP23:AS23" si="47">AP18-AP21</f>
        <v>1192</v>
      </c>
      <c r="AQ23" s="330">
        <f t="shared" si="47"/>
        <v>-47</v>
      </c>
      <c r="AR23" s="330">
        <f t="shared" si="47"/>
        <v>-157</v>
      </c>
      <c r="AS23" s="330">
        <f t="shared" si="47"/>
        <v>-149</v>
      </c>
      <c r="AT23" s="330">
        <v>-2</v>
      </c>
      <c r="AU23" s="330">
        <f t="shared" ref="AU23" si="48">AU18-AU21</f>
        <v>-2031</v>
      </c>
      <c r="AV23" s="330">
        <f>SUM(AP23:AU23)</f>
        <v>-1194</v>
      </c>
      <c r="AW23" s="331"/>
      <c r="AX23" s="330">
        <f t="shared" ref="AX23:BC23" si="49">AX18-AX21</f>
        <v>295</v>
      </c>
      <c r="AY23" s="330">
        <f t="shared" si="49"/>
        <v>-2</v>
      </c>
      <c r="AZ23" s="330">
        <f t="shared" si="49"/>
        <v>27</v>
      </c>
      <c r="BA23" s="330">
        <f t="shared" si="49"/>
        <v>-6</v>
      </c>
      <c r="BB23" s="330">
        <f>BB18</f>
        <v>3</v>
      </c>
      <c r="BC23" s="330">
        <f t="shared" si="49"/>
        <v>15</v>
      </c>
      <c r="BD23" s="330">
        <f>SUM(AX23:BC23)</f>
        <v>332</v>
      </c>
      <c r="BE23" s="331"/>
      <c r="BF23" s="330">
        <f t="shared" ref="BF23:BI23" si="50">BF18-BF21</f>
        <v>229</v>
      </c>
      <c r="BG23" s="330">
        <f t="shared" si="50"/>
        <v>1</v>
      </c>
      <c r="BH23" s="330">
        <f t="shared" si="50"/>
        <v>21</v>
      </c>
      <c r="BI23" s="330">
        <f t="shared" si="50"/>
        <v>-11</v>
      </c>
      <c r="BJ23" s="330">
        <f>BJ18-BJ21</f>
        <v>4</v>
      </c>
      <c r="BK23" s="330">
        <f t="shared" ref="BK23" si="51">BK18-BK21</f>
        <v>26</v>
      </c>
      <c r="BL23" s="330">
        <f>SUM(BF23:BK23)</f>
        <v>270</v>
      </c>
      <c r="BM23" s="331"/>
      <c r="BN23" s="330">
        <f t="shared" ref="BN23:BQ23" si="52">BN18-BN21</f>
        <v>300</v>
      </c>
      <c r="BO23" s="330">
        <f t="shared" si="52"/>
        <v>-12</v>
      </c>
      <c r="BP23" s="330">
        <f t="shared" si="52"/>
        <v>-305</v>
      </c>
      <c r="BQ23" s="330">
        <f t="shared" si="52"/>
        <v>-18</v>
      </c>
      <c r="BR23" s="330">
        <f>BR18</f>
        <v>27</v>
      </c>
      <c r="BS23" s="330">
        <f t="shared" ref="BS23" si="53">BS18-BS21</f>
        <v>34</v>
      </c>
      <c r="BT23" s="330">
        <f>SUM(BN23:BS23)</f>
        <v>26</v>
      </c>
      <c r="BU23" s="331"/>
      <c r="BV23" s="330">
        <f t="shared" ref="BV23:CA23" si="54">BV18-BV21</f>
        <v>1040</v>
      </c>
      <c r="BW23" s="330">
        <f t="shared" si="54"/>
        <v>-25</v>
      </c>
      <c r="BX23" s="330">
        <f t="shared" si="54"/>
        <v>-275</v>
      </c>
      <c r="BY23" s="330">
        <f t="shared" si="54"/>
        <v>-57</v>
      </c>
      <c r="BZ23" s="330">
        <f t="shared" si="54"/>
        <v>39</v>
      </c>
      <c r="CA23" s="330">
        <f t="shared" si="54"/>
        <v>74</v>
      </c>
      <c r="CB23" s="330">
        <f>SUM(BV23:CA23)</f>
        <v>796</v>
      </c>
      <c r="CC23" s="331"/>
      <c r="CD23" s="330">
        <f>CD18-CD21</f>
        <v>400</v>
      </c>
      <c r="CE23" s="330">
        <f>CE18-CE21</f>
        <v>8</v>
      </c>
      <c r="CF23" s="330">
        <f>CF18-CF21</f>
        <v>-8</v>
      </c>
      <c r="CG23" s="330">
        <v>-12</v>
      </c>
      <c r="CH23" s="330">
        <f>CH18-CH21</f>
        <v>8</v>
      </c>
      <c r="CI23" s="330">
        <f>CI18-CI21</f>
        <v>12</v>
      </c>
      <c r="CJ23" s="330">
        <f>SUM(CD23:CI23)</f>
        <v>408</v>
      </c>
      <c r="CK23" s="331"/>
      <c r="CL23" s="330">
        <f t="shared" ref="CL23:CQ23" si="55">CL18-CL21</f>
        <v>238</v>
      </c>
      <c r="CM23" s="330">
        <f t="shared" si="55"/>
        <v>20</v>
      </c>
      <c r="CN23" s="330">
        <f t="shared" si="55"/>
        <v>11</v>
      </c>
      <c r="CO23" s="330">
        <f t="shared" si="55"/>
        <v>-7</v>
      </c>
      <c r="CP23" s="330">
        <f t="shared" si="55"/>
        <v>7</v>
      </c>
      <c r="CQ23" s="330">
        <f t="shared" si="55"/>
        <v>25</v>
      </c>
      <c r="CR23" s="330">
        <f>SUM(CL23:CQ23)</f>
        <v>294</v>
      </c>
      <c r="CS23" s="331"/>
      <c r="CT23" s="330">
        <f t="shared" ref="CT23:CY23" si="56">CT18-CT21</f>
        <v>219</v>
      </c>
      <c r="CU23" s="330">
        <f t="shared" si="56"/>
        <v>23</v>
      </c>
      <c r="CV23" s="330">
        <f t="shared" si="56"/>
        <v>10</v>
      </c>
      <c r="CW23" s="330">
        <f t="shared" si="56"/>
        <v>-12</v>
      </c>
      <c r="CX23" s="330">
        <f t="shared" si="56"/>
        <v>4</v>
      </c>
      <c r="CY23" s="330">
        <f t="shared" si="56"/>
        <v>40</v>
      </c>
      <c r="CZ23" s="330">
        <f>SUM(CT23:CY23)</f>
        <v>284</v>
      </c>
      <c r="DA23" s="331"/>
      <c r="DB23" s="330">
        <f t="shared" ref="DB23:DG23" si="57">DB18-DB21</f>
        <v>1063</v>
      </c>
      <c r="DC23" s="330">
        <f t="shared" si="57"/>
        <v>64</v>
      </c>
      <c r="DD23" s="330">
        <f t="shared" si="57"/>
        <v>8</v>
      </c>
      <c r="DE23" s="330">
        <f t="shared" si="57"/>
        <v>-43</v>
      </c>
      <c r="DF23" s="330">
        <f t="shared" si="57"/>
        <v>21</v>
      </c>
      <c r="DG23" s="330">
        <f t="shared" si="57"/>
        <v>70</v>
      </c>
      <c r="DH23" s="330">
        <f>SUM(DB23:DG23)</f>
        <v>1183</v>
      </c>
      <c r="DI23" s="331"/>
      <c r="DJ23" s="330">
        <f t="shared" ref="DJ23:DO23" si="58">DJ18-DJ21</f>
        <v>218</v>
      </c>
      <c r="DK23" s="330">
        <f t="shared" si="58"/>
        <v>56</v>
      </c>
      <c r="DL23" s="330">
        <f t="shared" si="58"/>
        <v>-5</v>
      </c>
      <c r="DM23" s="330">
        <f t="shared" si="58"/>
        <v>-7</v>
      </c>
      <c r="DN23" s="330">
        <f t="shared" si="58"/>
        <v>3</v>
      </c>
      <c r="DO23" s="330">
        <f t="shared" si="58"/>
        <v>17</v>
      </c>
      <c r="DP23" s="330">
        <f>SUM(DJ23:DO23)</f>
        <v>282</v>
      </c>
      <c r="DQ23" s="331"/>
      <c r="DR23" s="330">
        <f t="shared" ref="DR23:DW23" si="59">DR18-DR21</f>
        <v>243</v>
      </c>
      <c r="DS23" s="330">
        <f t="shared" si="59"/>
        <v>46</v>
      </c>
      <c r="DT23" s="330">
        <f t="shared" si="59"/>
        <v>15</v>
      </c>
      <c r="DU23" s="330">
        <f t="shared" si="59"/>
        <v>-3</v>
      </c>
      <c r="DV23" s="330">
        <f t="shared" si="59"/>
        <v>1</v>
      </c>
      <c r="DW23" s="330">
        <f t="shared" si="59"/>
        <v>5</v>
      </c>
      <c r="DX23" s="330">
        <f>SUM(DR23:DW23)</f>
        <v>307</v>
      </c>
      <c r="DY23" s="331"/>
      <c r="DZ23" s="331"/>
      <c r="EA23" s="330">
        <f t="shared" ref="EA23:EF23" si="60">EA18-EA21</f>
        <v>235</v>
      </c>
      <c r="EB23" s="330">
        <f t="shared" si="60"/>
        <v>50</v>
      </c>
      <c r="EC23" s="330">
        <f t="shared" si="60"/>
        <v>16</v>
      </c>
      <c r="ED23" s="330">
        <f t="shared" si="60"/>
        <v>-22</v>
      </c>
      <c r="EE23" s="330">
        <f t="shared" si="60"/>
        <v>1</v>
      </c>
      <c r="EF23" s="330">
        <f t="shared" si="60"/>
        <v>22</v>
      </c>
      <c r="EG23" s="330">
        <f>SUM(EA23:EF23)</f>
        <v>302</v>
      </c>
      <c r="EH23" s="331"/>
      <c r="EI23" s="330">
        <f t="shared" ref="EI23:EN23" si="61">EI18-EI21</f>
        <v>849</v>
      </c>
      <c r="EJ23" s="330">
        <f t="shared" si="61"/>
        <v>165</v>
      </c>
      <c r="EK23" s="330">
        <f t="shared" si="61"/>
        <v>-32</v>
      </c>
      <c r="EL23" s="330">
        <f t="shared" si="61"/>
        <v>-43</v>
      </c>
      <c r="EM23" s="330">
        <f t="shared" si="61"/>
        <v>5</v>
      </c>
      <c r="EN23" s="330">
        <f t="shared" si="61"/>
        <v>56</v>
      </c>
      <c r="EO23" s="330">
        <f>SUM(EI23:EN23)</f>
        <v>1000</v>
      </c>
    </row>
    <row r="24" spans="1:1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DZ24" s="2"/>
    </row>
    <row r="25" spans="1:1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DZ25" s="2"/>
    </row>
  </sheetData>
  <pageMargins left="0.39370078740157483" right="0.39370078740157483" top="0.74803149606299213" bottom="0.74803149606299213" header="0.31496062992125984" footer="0.31496062992125984"/>
  <pageSetup paperSize="9" scale="85" orientation="landscape" r:id="rId1"/>
  <headerFooter>
    <oddHeader>&amp;CBezeq - The Israel Telecommunication Corp. Ltd.</oddHeader>
    <oddFooter xml:space="preserve">&amp;R&amp;P of &amp;N
  Operating Segments
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EX127"/>
  <sheetViews>
    <sheetView showGridLines="0" tabSelected="1" zoomScale="110" zoomScaleNormal="110" workbookViewId="0">
      <pane xSplit="1" ySplit="6" topLeftCell="B125" activePane="bottomRight" state="frozen"/>
      <selection activeCell="G14" sqref="G14"/>
      <selection pane="topRight" activeCell="G14" sqref="G14"/>
      <selection pane="bottomLeft" activeCell="G14" sqref="G14"/>
      <selection pane="bottomRight" activeCell="G14" sqref="G14"/>
    </sheetView>
  </sheetViews>
  <sheetFormatPr defaultRowHeight="13.2"/>
  <cols>
    <col min="1" max="1" width="50.6640625" bestFit="1" customWidth="1"/>
    <col min="2" max="2" width="9.109375" customWidth="1"/>
    <col min="3" max="6" width="9.109375" hidden="1" customWidth="1"/>
    <col min="8" max="11" width="9.109375" hidden="1" customWidth="1"/>
    <col min="13" max="17" width="9.109375" hidden="1" customWidth="1"/>
    <col min="19" max="23" width="9.109375" hidden="1" customWidth="1"/>
    <col min="27" max="27" width="9.109375" hidden="1" customWidth="1"/>
    <col min="29" max="29" width="9.109375" hidden="1" customWidth="1"/>
    <col min="34" max="34" width="9.109375" hidden="1" customWidth="1"/>
    <col min="36" max="36" width="0" hidden="1" customWidth="1"/>
  </cols>
  <sheetData>
    <row r="1" spans="1:154" ht="22.5" customHeight="1">
      <c r="A1" s="29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54">
      <c r="A2" s="30"/>
      <c r="B2" s="45" t="s">
        <v>5</v>
      </c>
      <c r="C2" s="45" t="s">
        <v>66</v>
      </c>
      <c r="D2" s="45" t="s">
        <v>0</v>
      </c>
      <c r="E2" s="45" t="s">
        <v>1</v>
      </c>
      <c r="F2" s="45" t="s">
        <v>2</v>
      </c>
      <c r="G2" s="45" t="s">
        <v>5</v>
      </c>
      <c r="H2" s="45" t="s">
        <v>66</v>
      </c>
      <c r="I2" s="45" t="s">
        <v>0</v>
      </c>
      <c r="J2" s="45" t="s">
        <v>1</v>
      </c>
      <c r="K2" s="45" t="s">
        <v>2</v>
      </c>
      <c r="L2" s="45" t="s">
        <v>5</v>
      </c>
      <c r="M2" s="45" t="s">
        <v>66</v>
      </c>
      <c r="N2" s="45" t="s">
        <v>0</v>
      </c>
      <c r="O2" s="45" t="s">
        <v>1</v>
      </c>
      <c r="P2" s="45" t="s">
        <v>361</v>
      </c>
      <c r="Q2" s="45" t="s">
        <v>2</v>
      </c>
      <c r="R2" s="45" t="s">
        <v>5</v>
      </c>
      <c r="S2" s="45" t="s">
        <v>66</v>
      </c>
      <c r="T2" s="45" t="s">
        <v>0</v>
      </c>
      <c r="U2" s="45" t="s">
        <v>1</v>
      </c>
      <c r="V2" s="45" t="s">
        <v>361</v>
      </c>
      <c r="W2" s="45" t="s">
        <v>2</v>
      </c>
      <c r="X2" s="45" t="s">
        <v>5</v>
      </c>
      <c r="Y2" s="45" t="s">
        <v>66</v>
      </c>
      <c r="Z2" s="45" t="s">
        <v>0</v>
      </c>
      <c r="AA2" s="229" t="s">
        <v>406</v>
      </c>
      <c r="AB2" s="45" t="s">
        <v>1</v>
      </c>
      <c r="AC2" s="45" t="s">
        <v>361</v>
      </c>
      <c r="AD2" s="45" t="s">
        <v>2</v>
      </c>
      <c r="AE2" s="45" t="s">
        <v>5</v>
      </c>
      <c r="AF2" s="45" t="s">
        <v>66</v>
      </c>
      <c r="AG2" s="45" t="s">
        <v>0</v>
      </c>
      <c r="AH2" s="229" t="s">
        <v>406</v>
      </c>
      <c r="AI2" s="45" t="s">
        <v>1</v>
      </c>
      <c r="AJ2" s="45" t="s">
        <v>361</v>
      </c>
      <c r="AK2" s="45" t="s">
        <v>2</v>
      </c>
      <c r="AL2" s="45" t="s">
        <v>5</v>
      </c>
    </row>
    <row r="3" spans="1:154" ht="12" customHeight="1">
      <c r="A3" s="227" t="s">
        <v>252</v>
      </c>
      <c r="B3" s="45">
        <v>2016</v>
      </c>
      <c r="C3" s="45">
        <v>2017</v>
      </c>
      <c r="D3" s="45">
        <v>2017</v>
      </c>
      <c r="E3" s="45">
        <v>2017</v>
      </c>
      <c r="F3" s="45">
        <v>2017</v>
      </c>
      <c r="G3" s="45">
        <v>2017</v>
      </c>
      <c r="H3" s="45">
        <v>2018</v>
      </c>
      <c r="I3" s="45">
        <v>2018</v>
      </c>
      <c r="J3" s="45">
        <v>2018</v>
      </c>
      <c r="K3" s="45">
        <v>2018</v>
      </c>
      <c r="L3" s="45">
        <v>2018</v>
      </c>
      <c r="M3" s="45">
        <v>2019</v>
      </c>
      <c r="N3" s="45">
        <v>2019</v>
      </c>
      <c r="O3" s="45">
        <v>2019</v>
      </c>
      <c r="P3" s="45">
        <v>2019</v>
      </c>
      <c r="Q3" s="45">
        <v>2019</v>
      </c>
      <c r="R3" s="45">
        <v>2019</v>
      </c>
      <c r="S3" s="45">
        <v>2020</v>
      </c>
      <c r="T3" s="45">
        <v>2020</v>
      </c>
      <c r="U3" s="45">
        <v>2020</v>
      </c>
      <c r="V3" s="45">
        <v>2020</v>
      </c>
      <c r="W3" s="45">
        <v>2020</v>
      </c>
      <c r="X3" s="45">
        <v>2020</v>
      </c>
      <c r="Y3" s="45">
        <v>2021</v>
      </c>
      <c r="Z3" s="45">
        <v>2021</v>
      </c>
      <c r="AA3" s="45">
        <v>2021</v>
      </c>
      <c r="AB3" s="45">
        <v>2021</v>
      </c>
      <c r="AC3" s="45">
        <v>2021</v>
      </c>
      <c r="AD3" s="45">
        <v>2021</v>
      </c>
      <c r="AE3" s="45">
        <v>2021</v>
      </c>
      <c r="AF3" s="45">
        <v>2022</v>
      </c>
      <c r="AG3" s="45">
        <v>2022</v>
      </c>
      <c r="AH3" s="45">
        <v>2022</v>
      </c>
      <c r="AI3" s="45">
        <v>2022</v>
      </c>
      <c r="AJ3" s="45">
        <v>2022</v>
      </c>
      <c r="AK3" s="45">
        <v>2022</v>
      </c>
      <c r="AL3" s="45">
        <v>2022</v>
      </c>
    </row>
    <row r="4" spans="1:154" ht="4.5" customHeight="1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</row>
    <row r="5" spans="1:154" ht="24" customHeight="1">
      <c r="A5" s="33" t="s">
        <v>39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</row>
    <row r="6" spans="1:154">
      <c r="A6" s="295" t="s">
        <v>58</v>
      </c>
      <c r="B6" s="289"/>
      <c r="C6" s="297"/>
      <c r="D6" s="297"/>
      <c r="E6" s="297"/>
      <c r="F6" s="297"/>
      <c r="G6" s="289"/>
      <c r="H6" s="297"/>
      <c r="I6" s="297"/>
      <c r="J6" s="297"/>
      <c r="K6" s="297"/>
      <c r="L6" s="289"/>
      <c r="M6" s="297"/>
      <c r="N6" s="297"/>
      <c r="O6" s="297"/>
      <c r="P6" s="297"/>
      <c r="Q6" s="297"/>
      <c r="R6" s="289"/>
      <c r="S6" s="297"/>
      <c r="T6" s="297"/>
      <c r="U6" s="297"/>
      <c r="V6" s="297"/>
      <c r="W6" s="297"/>
      <c r="X6" s="289"/>
      <c r="Y6" s="297"/>
      <c r="Z6" s="297"/>
      <c r="AA6" s="297"/>
      <c r="AB6" s="297"/>
      <c r="AC6" s="297"/>
      <c r="AD6" s="297"/>
      <c r="AE6" s="289"/>
      <c r="AF6" s="297"/>
      <c r="AG6" s="297"/>
      <c r="AH6" s="297"/>
      <c r="AI6" s="297"/>
      <c r="AJ6" s="297"/>
      <c r="AK6" s="297"/>
      <c r="AL6" s="289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</row>
    <row r="7" spans="1:154">
      <c r="A7" s="60" t="s">
        <v>45</v>
      </c>
      <c r="B7" s="35">
        <v>4383</v>
      </c>
      <c r="C7" s="61">
        <v>1078</v>
      </c>
      <c r="D7" s="61">
        <v>1058</v>
      </c>
      <c r="E7" s="61">
        <v>1061</v>
      </c>
      <c r="F7" s="61">
        <v>1047</v>
      </c>
      <c r="G7" s="35">
        <v>4244</v>
      </c>
      <c r="H7" s="61">
        <v>1063</v>
      </c>
      <c r="I7" s="61">
        <v>1064</v>
      </c>
      <c r="J7" s="61">
        <v>1043</v>
      </c>
      <c r="K7" s="61">
        <v>1026</v>
      </c>
      <c r="L7" s="35">
        <v>4196</v>
      </c>
      <c r="M7" s="61">
        <v>1043</v>
      </c>
      <c r="N7" s="61">
        <v>1020</v>
      </c>
      <c r="O7" s="61">
        <v>1025</v>
      </c>
      <c r="P7" s="276">
        <v>3088</v>
      </c>
      <c r="Q7" s="61">
        <v>985</v>
      </c>
      <c r="R7" s="35">
        <v>4073</v>
      </c>
      <c r="S7" s="61">
        <v>1018</v>
      </c>
      <c r="T7" s="61">
        <v>1044</v>
      </c>
      <c r="U7" s="61">
        <v>1042</v>
      </c>
      <c r="V7" s="276">
        <v>3104</v>
      </c>
      <c r="W7" s="61">
        <v>1055</v>
      </c>
      <c r="X7" s="35">
        <v>4159</v>
      </c>
      <c r="Y7" s="61">
        <v>1054</v>
      </c>
      <c r="Z7" s="61">
        <v>1039</v>
      </c>
      <c r="AA7" s="353">
        <v>2093</v>
      </c>
      <c r="AB7" s="61">
        <v>1037</v>
      </c>
      <c r="AC7" s="276">
        <v>3130</v>
      </c>
      <c r="AD7" s="61">
        <v>1052</v>
      </c>
      <c r="AE7" s="35">
        <v>4182</v>
      </c>
      <c r="AF7" s="61">
        <v>1096</v>
      </c>
      <c r="AG7" s="61">
        <v>1067</v>
      </c>
      <c r="AH7" s="352">
        <v>2163</v>
      </c>
      <c r="AI7" s="61">
        <v>1086</v>
      </c>
      <c r="AJ7" s="276">
        <v>3249</v>
      </c>
      <c r="AK7" s="61">
        <v>1057</v>
      </c>
      <c r="AL7" s="35">
        <v>4306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</row>
    <row r="8" spans="1:154">
      <c r="A8" s="62" t="s">
        <v>7</v>
      </c>
      <c r="B8" s="23"/>
      <c r="C8" s="63"/>
      <c r="D8" s="63">
        <v>-1.8552875695732829E-2</v>
      </c>
      <c r="E8" s="63">
        <v>2.835538752362865E-3</v>
      </c>
      <c r="F8" s="63">
        <v>-1.3195098963242224E-2</v>
      </c>
      <c r="G8" s="23"/>
      <c r="H8" s="63">
        <v>1.5281757402101137E-2</v>
      </c>
      <c r="I8" s="63">
        <v>9.4073377234238365E-4</v>
      </c>
      <c r="J8" s="63">
        <v>-1.9736842105263164E-2</v>
      </c>
      <c r="K8" s="63">
        <v>-1.6299137104506256E-2</v>
      </c>
      <c r="L8" s="23"/>
      <c r="M8" s="63">
        <v>1.6569200779727122E-2</v>
      </c>
      <c r="N8" s="63">
        <v>-2.2051773729626079E-2</v>
      </c>
      <c r="O8" s="63">
        <v>4.9019607843137081E-3</v>
      </c>
      <c r="P8" s="277"/>
      <c r="Q8" s="63">
        <v>-3.9024390243902474E-2</v>
      </c>
      <c r="R8" s="23"/>
      <c r="S8" s="63">
        <v>3.3502538071066068E-2</v>
      </c>
      <c r="T8" s="63">
        <v>2.5540275049115824E-2</v>
      </c>
      <c r="U8" s="63">
        <v>-1.9157088122605526E-3</v>
      </c>
      <c r="V8" s="277"/>
      <c r="W8" s="63">
        <v>1.2476007677543199E-2</v>
      </c>
      <c r="X8" s="23"/>
      <c r="Y8" s="63">
        <v>-9.4786729857820884E-4</v>
      </c>
      <c r="Z8" s="63">
        <v>-1.4231499051233443E-2</v>
      </c>
      <c r="AA8" s="354"/>
      <c r="AB8" s="63">
        <v>-1.9249278152069227E-3</v>
      </c>
      <c r="AC8" s="277"/>
      <c r="AD8" s="63">
        <v>1.4464802314368308E-2</v>
      </c>
      <c r="AE8" s="23"/>
      <c r="AF8" s="63">
        <v>4.1825095057034245E-2</v>
      </c>
      <c r="AG8" s="63">
        <v>-2.6459854014598494E-2</v>
      </c>
      <c r="AH8" s="343"/>
      <c r="AI8" s="63">
        <v>1.7806935332708607E-2</v>
      </c>
      <c r="AJ8" s="277"/>
      <c r="AK8" s="63">
        <v>-2.6703499079189674E-2</v>
      </c>
      <c r="AL8" s="23"/>
    </row>
    <row r="9" spans="1:154" ht="11.25" customHeight="1">
      <c r="A9" s="62" t="s">
        <v>8</v>
      </c>
      <c r="B9" s="23"/>
      <c r="C9" s="64"/>
      <c r="D9" s="64"/>
      <c r="E9" s="64"/>
      <c r="F9" s="64"/>
      <c r="G9" s="23">
        <v>-3.1713438284280193E-2</v>
      </c>
      <c r="H9" s="64">
        <v>-1.3914656771799594E-2</v>
      </c>
      <c r="I9" s="64">
        <v>5.6710775047259521E-3</v>
      </c>
      <c r="J9" s="64">
        <v>-1.6965127238454336E-2</v>
      </c>
      <c r="K9" s="64">
        <v>-2.005730659025784E-2</v>
      </c>
      <c r="L9" s="23">
        <v>-1.1310084825636224E-2</v>
      </c>
      <c r="M9" s="64">
        <v>-1.8814675446848561E-2</v>
      </c>
      <c r="N9" s="64">
        <v>-4.1353383458646586E-2</v>
      </c>
      <c r="O9" s="64">
        <v>-1.7257909875359578E-2</v>
      </c>
      <c r="P9" s="278"/>
      <c r="Q9" s="64">
        <v>-3.9961013645224197E-2</v>
      </c>
      <c r="R9" s="23">
        <v>-2.9313632030505188E-2</v>
      </c>
      <c r="S9" s="64">
        <v>-2.3969319271332723E-2</v>
      </c>
      <c r="T9" s="64">
        <v>2.3529411764705799E-2</v>
      </c>
      <c r="U9" s="64">
        <v>1.6585365853658551E-2</v>
      </c>
      <c r="V9" s="278">
        <v>5.1813471502590858E-3</v>
      </c>
      <c r="W9" s="64">
        <v>7.1065989847715727E-2</v>
      </c>
      <c r="X9" s="23">
        <v>2.1114657500613809E-2</v>
      </c>
      <c r="Y9" s="64">
        <v>3.5363457760314354E-2</v>
      </c>
      <c r="Z9" s="64">
        <v>-4.7892720306513814E-3</v>
      </c>
      <c r="AA9" s="344"/>
      <c r="AB9" s="64">
        <v>-4.7984644913627861E-3</v>
      </c>
      <c r="AC9" s="278">
        <v>8.3762886597937847E-3</v>
      </c>
      <c r="AD9" s="64">
        <v>-2.8436018957346265E-3</v>
      </c>
      <c r="AE9" s="23">
        <v>5.5301755229621996E-3</v>
      </c>
      <c r="AF9" s="64">
        <v>3.9848197343453462E-2</v>
      </c>
      <c r="AG9" s="64">
        <v>2.6948989412896918E-2</v>
      </c>
      <c r="AH9" s="344">
        <v>3.3444816053511683E-2</v>
      </c>
      <c r="AI9" s="64">
        <v>4.7251687560269984E-2</v>
      </c>
      <c r="AJ9" s="278">
        <v>3.8019169329073454E-2</v>
      </c>
      <c r="AK9" s="64">
        <v>4.7528517110266844E-3</v>
      </c>
      <c r="AL9" s="23">
        <v>2.9650884744141459E-2</v>
      </c>
    </row>
    <row r="10" spans="1:154">
      <c r="A10" s="60" t="s">
        <v>179</v>
      </c>
      <c r="B10" s="35">
        <v>1500</v>
      </c>
      <c r="C10" s="61">
        <v>382</v>
      </c>
      <c r="D10" s="61">
        <v>381</v>
      </c>
      <c r="E10" s="61">
        <v>386</v>
      </c>
      <c r="F10" s="61">
        <v>395</v>
      </c>
      <c r="G10" s="35">
        <v>1544</v>
      </c>
      <c r="H10" s="61">
        <v>396</v>
      </c>
      <c r="I10" s="61">
        <v>403</v>
      </c>
      <c r="J10" s="61">
        <v>401</v>
      </c>
      <c r="K10" s="61">
        <v>396</v>
      </c>
      <c r="L10" s="35">
        <v>1596</v>
      </c>
      <c r="M10" s="61">
        <v>397</v>
      </c>
      <c r="N10" s="61">
        <v>396</v>
      </c>
      <c r="O10" s="61">
        <v>393</v>
      </c>
      <c r="P10" s="276">
        <v>1186</v>
      </c>
      <c r="Q10" s="61">
        <v>392</v>
      </c>
      <c r="R10" s="35">
        <v>1578</v>
      </c>
      <c r="S10" s="61">
        <v>395</v>
      </c>
      <c r="T10" s="61">
        <v>402</v>
      </c>
      <c r="U10" s="61">
        <v>408</v>
      </c>
      <c r="V10" s="276">
        <v>1205</v>
      </c>
      <c r="W10" s="61">
        <v>417</v>
      </c>
      <c r="X10" s="35">
        <v>1622</v>
      </c>
      <c r="Y10" s="61">
        <v>398</v>
      </c>
      <c r="Z10" s="61">
        <v>403</v>
      </c>
      <c r="AA10" s="353">
        <v>801</v>
      </c>
      <c r="AB10" s="61">
        <v>407</v>
      </c>
      <c r="AC10" s="276">
        <v>1208</v>
      </c>
      <c r="AD10" s="61">
        <v>416</v>
      </c>
      <c r="AE10" s="35">
        <v>1624</v>
      </c>
      <c r="AF10" s="61">
        <v>434</v>
      </c>
      <c r="AG10" s="61">
        <v>443</v>
      </c>
      <c r="AH10" s="352">
        <v>877</v>
      </c>
      <c r="AI10" s="61">
        <v>452</v>
      </c>
      <c r="AJ10" s="276">
        <v>1329</v>
      </c>
      <c r="AK10" s="61">
        <v>460</v>
      </c>
      <c r="AL10" s="35">
        <v>1789</v>
      </c>
    </row>
    <row r="11" spans="1:154">
      <c r="A11" s="62" t="s">
        <v>7</v>
      </c>
      <c r="B11" s="23"/>
      <c r="C11" s="63"/>
      <c r="D11" s="63">
        <v>-2.6178010471203939E-3</v>
      </c>
      <c r="E11" s="63">
        <v>1.3123359580052396E-2</v>
      </c>
      <c r="F11" s="63">
        <v>2.3316062176165886E-2</v>
      </c>
      <c r="G11" s="23"/>
      <c r="H11" s="63">
        <v>2.5316455696202667E-3</v>
      </c>
      <c r="I11" s="63">
        <v>1.7676767676767735E-2</v>
      </c>
      <c r="J11" s="63">
        <v>-4.9627791563275903E-3</v>
      </c>
      <c r="K11" s="63">
        <v>-1.2468827930174564E-2</v>
      </c>
      <c r="L11" s="23"/>
      <c r="M11" s="63">
        <v>2.525252525252597E-3</v>
      </c>
      <c r="N11" s="63">
        <v>-2.5188916876573986E-3</v>
      </c>
      <c r="O11" s="63">
        <v>-7.575757575757569E-3</v>
      </c>
      <c r="P11" s="277"/>
      <c r="Q11" s="63">
        <v>-2.5445292620864812E-3</v>
      </c>
      <c r="R11" s="23"/>
      <c r="S11" s="63">
        <v>7.6530612244898322E-3</v>
      </c>
      <c r="T11" s="63">
        <v>1.7721518987341867E-2</v>
      </c>
      <c r="U11" s="63">
        <v>1.4925373134328401E-2</v>
      </c>
      <c r="V11" s="277"/>
      <c r="W11" s="63">
        <v>2.2058823529411686E-2</v>
      </c>
      <c r="X11" s="23"/>
      <c r="Y11" s="63">
        <v>-4.5563549160671513E-2</v>
      </c>
      <c r="Z11" s="63">
        <v>1.2562814070351758E-2</v>
      </c>
      <c r="AA11" s="354"/>
      <c r="AB11" s="63">
        <v>9.9255583126551805E-3</v>
      </c>
      <c r="AC11" s="277"/>
      <c r="AD11" s="63">
        <v>2.2113022113022129E-2</v>
      </c>
      <c r="AE11" s="23"/>
      <c r="AF11" s="63">
        <v>4.3269230769230838E-2</v>
      </c>
      <c r="AG11" s="63">
        <v>2.0737327188940169E-2</v>
      </c>
      <c r="AH11" s="343"/>
      <c r="AI11" s="63">
        <v>2.0316027088036037E-2</v>
      </c>
      <c r="AJ11" s="277"/>
      <c r="AK11" s="63">
        <v>1.7699115044247815E-2</v>
      </c>
      <c r="AL11" s="23"/>
    </row>
    <row r="12" spans="1:154" ht="11.25" customHeight="1">
      <c r="A12" s="62" t="s">
        <v>8</v>
      </c>
      <c r="B12" s="23"/>
      <c r="C12" s="64"/>
      <c r="D12" s="64"/>
      <c r="E12" s="64"/>
      <c r="F12" s="64"/>
      <c r="G12" s="23">
        <v>2.9333333333333433E-2</v>
      </c>
      <c r="H12" s="64">
        <v>3.6649214659685958E-2</v>
      </c>
      <c r="I12" s="64">
        <v>5.7742782152230943E-2</v>
      </c>
      <c r="J12" s="64">
        <v>3.8860103626942921E-2</v>
      </c>
      <c r="K12" s="64">
        <v>2.5316455696202667E-3</v>
      </c>
      <c r="L12" s="23">
        <v>3.3678756476683835E-2</v>
      </c>
      <c r="M12" s="64">
        <v>2.525252525252597E-3</v>
      </c>
      <c r="N12" s="64">
        <v>-1.7369727047146455E-2</v>
      </c>
      <c r="O12" s="64">
        <v>-1.995012468827928E-2</v>
      </c>
      <c r="P12" s="278"/>
      <c r="Q12" s="64">
        <v>-1.0101010101010055E-2</v>
      </c>
      <c r="R12" s="23">
        <v>-1.1278195488721776E-2</v>
      </c>
      <c r="S12" s="64">
        <v>-5.0377833753149082E-3</v>
      </c>
      <c r="T12" s="64">
        <v>1.5151515151515138E-2</v>
      </c>
      <c r="U12" s="64">
        <v>3.8167938931297662E-2</v>
      </c>
      <c r="V12" s="278">
        <v>1.6020236087689765E-2</v>
      </c>
      <c r="W12" s="64">
        <v>6.3775510204081565E-2</v>
      </c>
      <c r="X12" s="23">
        <v>2.7883396704689423E-2</v>
      </c>
      <c r="Y12" s="64">
        <v>7.5949367088608E-3</v>
      </c>
      <c r="Z12" s="64">
        <v>2.4875621890547706E-3</v>
      </c>
      <c r="AA12" s="344"/>
      <c r="AB12" s="64">
        <v>-2.450980392156854E-3</v>
      </c>
      <c r="AC12" s="278">
        <v>2.4896265560165887E-3</v>
      </c>
      <c r="AD12" s="64">
        <v>-2.3980815347721673E-3</v>
      </c>
      <c r="AE12" s="23">
        <v>1.2330456226881115E-3</v>
      </c>
      <c r="AF12" s="64">
        <v>9.0452261306532611E-2</v>
      </c>
      <c r="AG12" s="64">
        <v>9.9255583126550917E-2</v>
      </c>
      <c r="AH12" s="344">
        <v>9.4881398252184779E-2</v>
      </c>
      <c r="AI12" s="64">
        <v>0.11056511056511065</v>
      </c>
      <c r="AJ12" s="278">
        <v>0.10016556291390732</v>
      </c>
      <c r="AK12" s="64">
        <v>0.10576923076923084</v>
      </c>
      <c r="AL12" s="23">
        <v>0.10160098522167482</v>
      </c>
    </row>
    <row r="13" spans="1:154">
      <c r="A13" s="60" t="s">
        <v>182</v>
      </c>
      <c r="B13" s="35">
        <v>1069</v>
      </c>
      <c r="C13" s="61">
        <v>250</v>
      </c>
      <c r="D13" s="61">
        <v>244</v>
      </c>
      <c r="E13" s="61">
        <v>244</v>
      </c>
      <c r="F13" s="61">
        <v>237</v>
      </c>
      <c r="G13" s="35">
        <v>975</v>
      </c>
      <c r="H13" s="61">
        <v>247</v>
      </c>
      <c r="I13" s="61">
        <v>244</v>
      </c>
      <c r="J13" s="61">
        <v>243</v>
      </c>
      <c r="K13" s="61">
        <v>243</v>
      </c>
      <c r="L13" s="35">
        <v>977</v>
      </c>
      <c r="M13" s="61">
        <v>246</v>
      </c>
      <c r="N13" s="61">
        <v>238</v>
      </c>
      <c r="O13" s="61">
        <v>245</v>
      </c>
      <c r="P13" s="276">
        <v>729</v>
      </c>
      <c r="Q13" s="61">
        <v>219</v>
      </c>
      <c r="R13" s="35">
        <v>948</v>
      </c>
      <c r="S13" s="61">
        <v>244</v>
      </c>
      <c r="T13" s="61">
        <v>251</v>
      </c>
      <c r="U13" s="61">
        <v>250</v>
      </c>
      <c r="V13" s="276">
        <v>745</v>
      </c>
      <c r="W13" s="61">
        <v>266</v>
      </c>
      <c r="X13" s="35">
        <v>1011</v>
      </c>
      <c r="Y13" s="61">
        <v>268</v>
      </c>
      <c r="Z13" s="61">
        <v>276</v>
      </c>
      <c r="AA13" s="353">
        <v>544</v>
      </c>
      <c r="AB13" s="61">
        <v>270</v>
      </c>
      <c r="AC13" s="276">
        <v>814</v>
      </c>
      <c r="AD13" s="61">
        <v>273</v>
      </c>
      <c r="AE13" s="35">
        <v>1087</v>
      </c>
      <c r="AF13" s="61">
        <v>286</v>
      </c>
      <c r="AG13" s="61">
        <v>287</v>
      </c>
      <c r="AH13" s="352">
        <v>573</v>
      </c>
      <c r="AI13" s="61">
        <v>283</v>
      </c>
      <c r="AJ13" s="276">
        <v>856</v>
      </c>
      <c r="AK13" s="61">
        <v>276</v>
      </c>
      <c r="AL13" s="35">
        <v>1132</v>
      </c>
    </row>
    <row r="14" spans="1:154">
      <c r="A14" s="62" t="s">
        <v>7</v>
      </c>
      <c r="B14" s="23"/>
      <c r="C14" s="63"/>
      <c r="D14" s="63">
        <v>-2.4000000000000021E-2</v>
      </c>
      <c r="E14" s="63">
        <v>0</v>
      </c>
      <c r="F14" s="63">
        <v>-2.8688524590163911E-2</v>
      </c>
      <c r="G14" s="23"/>
      <c r="H14" s="63">
        <v>4.2194092827004148E-2</v>
      </c>
      <c r="I14" s="63">
        <v>-1.2145748987854255E-2</v>
      </c>
      <c r="J14" s="63">
        <v>-4.098360655737654E-3</v>
      </c>
      <c r="K14" s="63">
        <v>0</v>
      </c>
      <c r="L14" s="23"/>
      <c r="M14" s="63">
        <v>1.2345679012345734E-2</v>
      </c>
      <c r="N14" s="63">
        <v>-3.2520325203251987E-2</v>
      </c>
      <c r="O14" s="63">
        <v>2.9411764705882248E-2</v>
      </c>
      <c r="P14" s="277"/>
      <c r="Q14" s="63">
        <v>-0.10612244897959189</v>
      </c>
      <c r="R14" s="23"/>
      <c r="S14" s="63">
        <v>0.11415525114155245</v>
      </c>
      <c r="T14" s="63">
        <v>2.8688524590164022E-2</v>
      </c>
      <c r="U14" s="63">
        <v>-3.9840637450199168E-3</v>
      </c>
      <c r="V14" s="277"/>
      <c r="W14" s="63">
        <v>6.4000000000000057E-2</v>
      </c>
      <c r="X14" s="23"/>
      <c r="Y14" s="63">
        <v>7.5187969924812581E-3</v>
      </c>
      <c r="Z14" s="63">
        <v>2.9850746268656803E-2</v>
      </c>
      <c r="AA14" s="354"/>
      <c r="AB14" s="63">
        <v>-2.1739130434782594E-2</v>
      </c>
      <c r="AC14" s="277"/>
      <c r="AD14" s="63">
        <v>1.1111111111111072E-2</v>
      </c>
      <c r="AE14" s="23"/>
      <c r="AF14" s="63">
        <v>4.7619047619047672E-2</v>
      </c>
      <c r="AG14" s="63">
        <v>3.4965034965035446E-3</v>
      </c>
      <c r="AH14" s="343"/>
      <c r="AI14" s="63">
        <v>-1.3937282229965153E-2</v>
      </c>
      <c r="AJ14" s="277"/>
      <c r="AK14" s="63">
        <v>-2.4734982332155431E-2</v>
      </c>
      <c r="AL14" s="23"/>
    </row>
    <row r="15" spans="1:154" ht="11.25" customHeight="1">
      <c r="A15" s="62" t="s">
        <v>8</v>
      </c>
      <c r="B15" s="23"/>
      <c r="C15" s="64"/>
      <c r="D15" s="64"/>
      <c r="E15" s="64"/>
      <c r="F15" s="64"/>
      <c r="G15" s="23">
        <v>-8.7932647333957004E-2</v>
      </c>
      <c r="H15" s="64">
        <v>-1.2000000000000011E-2</v>
      </c>
      <c r="I15" s="64">
        <v>0</v>
      </c>
      <c r="J15" s="64">
        <v>-4.098360655737654E-3</v>
      </c>
      <c r="K15" s="64">
        <v>2.5316455696202445E-2</v>
      </c>
      <c r="L15" s="23">
        <v>2.0512820512821328E-3</v>
      </c>
      <c r="M15" s="64">
        <v>-4.0485829959514552E-3</v>
      </c>
      <c r="N15" s="64">
        <v>-2.4590163934426257E-2</v>
      </c>
      <c r="O15" s="64">
        <v>8.2304526748970819E-3</v>
      </c>
      <c r="P15" s="278"/>
      <c r="Q15" s="64">
        <v>-9.8765432098765427E-2</v>
      </c>
      <c r="R15" s="23">
        <v>-2.9682702149437024E-2</v>
      </c>
      <c r="S15" s="64">
        <v>-8.1300813008130524E-3</v>
      </c>
      <c r="T15" s="64">
        <v>5.4621848739495826E-2</v>
      </c>
      <c r="U15" s="64">
        <v>2.0408163265306145E-2</v>
      </c>
      <c r="V15" s="278">
        <v>2.1947873799725626E-2</v>
      </c>
      <c r="W15" s="64">
        <v>0.21461187214611877</v>
      </c>
      <c r="X15" s="23">
        <v>6.6455696202531556E-2</v>
      </c>
      <c r="Y15" s="64">
        <v>9.8360655737705027E-2</v>
      </c>
      <c r="Z15" s="64">
        <v>9.960159362549792E-2</v>
      </c>
      <c r="AA15" s="344"/>
      <c r="AB15" s="64">
        <v>8.0000000000000071E-2</v>
      </c>
      <c r="AC15" s="278">
        <v>9.2617449664429641E-2</v>
      </c>
      <c r="AD15" s="64">
        <v>2.6315789473684292E-2</v>
      </c>
      <c r="AE15" s="23">
        <v>7.5173095944609303E-2</v>
      </c>
      <c r="AF15" s="64">
        <v>6.7164179104477695E-2</v>
      </c>
      <c r="AG15" s="64">
        <v>3.9855072463768071E-2</v>
      </c>
      <c r="AH15" s="344">
        <v>5.3308823529411686E-2</v>
      </c>
      <c r="AI15" s="64">
        <v>4.8148148148148051E-2</v>
      </c>
      <c r="AJ15" s="278">
        <v>5.1597051597051635E-2</v>
      </c>
      <c r="AK15" s="64">
        <v>1.098901098901095E-2</v>
      </c>
      <c r="AL15" s="23">
        <v>4.1398344066237325E-2</v>
      </c>
    </row>
    <row r="16" spans="1:154">
      <c r="A16" s="60" t="s">
        <v>180</v>
      </c>
      <c r="B16" s="35">
        <v>1392</v>
      </c>
      <c r="C16" s="61">
        <v>334</v>
      </c>
      <c r="D16" s="61">
        <v>320</v>
      </c>
      <c r="E16" s="61">
        <v>318</v>
      </c>
      <c r="F16" s="61">
        <v>309</v>
      </c>
      <c r="G16" s="35">
        <v>1281</v>
      </c>
      <c r="H16" s="61">
        <v>302</v>
      </c>
      <c r="I16" s="61">
        <v>291</v>
      </c>
      <c r="J16" s="61">
        <v>282</v>
      </c>
      <c r="K16" s="61">
        <v>281</v>
      </c>
      <c r="L16" s="35">
        <v>1156</v>
      </c>
      <c r="M16" s="61">
        <v>269</v>
      </c>
      <c r="N16" s="61">
        <v>264</v>
      </c>
      <c r="O16" s="61">
        <v>259</v>
      </c>
      <c r="P16" s="276">
        <v>792</v>
      </c>
      <c r="Q16" s="61">
        <v>247</v>
      </c>
      <c r="R16" s="35">
        <v>1039</v>
      </c>
      <c r="S16" s="61">
        <v>248</v>
      </c>
      <c r="T16" s="61">
        <v>258</v>
      </c>
      <c r="U16" s="61">
        <v>254</v>
      </c>
      <c r="V16" s="276">
        <v>760</v>
      </c>
      <c r="W16" s="61">
        <v>248</v>
      </c>
      <c r="X16" s="35">
        <v>1008</v>
      </c>
      <c r="Y16" s="61">
        <v>242</v>
      </c>
      <c r="Z16" s="61">
        <v>229</v>
      </c>
      <c r="AA16" s="353">
        <v>471</v>
      </c>
      <c r="AB16" s="61">
        <v>220</v>
      </c>
      <c r="AC16" s="276">
        <v>691</v>
      </c>
      <c r="AD16" s="61">
        <v>222</v>
      </c>
      <c r="AE16" s="35">
        <v>913</v>
      </c>
      <c r="AF16" s="61">
        <v>220</v>
      </c>
      <c r="AG16" s="61">
        <v>189</v>
      </c>
      <c r="AH16" s="352">
        <v>409</v>
      </c>
      <c r="AI16" s="61">
        <v>188</v>
      </c>
      <c r="AJ16" s="276">
        <v>597</v>
      </c>
      <c r="AK16" s="61">
        <v>183</v>
      </c>
      <c r="AL16" s="35">
        <v>780</v>
      </c>
    </row>
    <row r="17" spans="1:38">
      <c r="A17" s="62" t="s">
        <v>7</v>
      </c>
      <c r="B17" s="23"/>
      <c r="C17" s="63"/>
      <c r="D17" s="63">
        <v>-4.1916167664670656E-2</v>
      </c>
      <c r="E17" s="63">
        <v>-6.2499999999999778E-3</v>
      </c>
      <c r="F17" s="63">
        <v>-2.8301886792452824E-2</v>
      </c>
      <c r="G17" s="23"/>
      <c r="H17" s="63">
        <v>-2.2653721682847849E-2</v>
      </c>
      <c r="I17" s="63">
        <v>-3.6423841059602613E-2</v>
      </c>
      <c r="J17" s="63">
        <v>-3.0927835051546393E-2</v>
      </c>
      <c r="K17" s="63">
        <v>-3.5460992907800915E-3</v>
      </c>
      <c r="L17" s="23"/>
      <c r="M17" s="63">
        <v>-4.2704626334519546E-2</v>
      </c>
      <c r="N17" s="63">
        <v>-1.8587360594795488E-2</v>
      </c>
      <c r="O17" s="63">
        <v>-1.8939393939393923E-2</v>
      </c>
      <c r="P17" s="277"/>
      <c r="Q17" s="63">
        <v>-4.633204633204635E-2</v>
      </c>
      <c r="R17" s="23"/>
      <c r="S17" s="63">
        <v>4.0485829959513442E-3</v>
      </c>
      <c r="T17" s="63">
        <v>4.0322580645161255E-2</v>
      </c>
      <c r="U17" s="63">
        <v>-1.5503875968992276E-2</v>
      </c>
      <c r="V17" s="277"/>
      <c r="W17" s="63">
        <v>-2.3622047244094446E-2</v>
      </c>
      <c r="X17" s="23"/>
      <c r="Y17" s="63">
        <v>-2.4193548387096753E-2</v>
      </c>
      <c r="Z17" s="63">
        <v>-5.3719008264462853E-2</v>
      </c>
      <c r="AA17" s="354"/>
      <c r="AB17" s="63">
        <v>-3.9301310043668103E-2</v>
      </c>
      <c r="AC17" s="277"/>
      <c r="AD17" s="63">
        <v>9.0909090909090384E-3</v>
      </c>
      <c r="AE17" s="23"/>
      <c r="AF17" s="63">
        <v>-9.009009009009028E-3</v>
      </c>
      <c r="AG17" s="63">
        <v>-0.14090909090909087</v>
      </c>
      <c r="AH17" s="343"/>
      <c r="AI17" s="63">
        <v>-5.2910052910053462E-3</v>
      </c>
      <c r="AJ17" s="277"/>
      <c r="AK17" s="63">
        <v>-2.6595744680851019E-2</v>
      </c>
      <c r="AL17" s="23"/>
    </row>
    <row r="18" spans="1:38" ht="10.5" customHeight="1">
      <c r="A18" s="62" t="s">
        <v>8</v>
      </c>
      <c r="B18" s="23"/>
      <c r="C18" s="64"/>
      <c r="D18" s="64"/>
      <c r="E18" s="64"/>
      <c r="F18" s="64"/>
      <c r="G18" s="23">
        <v>-7.9741379310344862E-2</v>
      </c>
      <c r="H18" s="64">
        <v>-9.5808383233532912E-2</v>
      </c>
      <c r="I18" s="64">
        <v>-9.0624999999999956E-2</v>
      </c>
      <c r="J18" s="64">
        <v>-0.1132075471698113</v>
      </c>
      <c r="K18" s="64">
        <v>-9.061488673139162E-2</v>
      </c>
      <c r="L18" s="23">
        <v>-9.7580015612802495E-2</v>
      </c>
      <c r="M18" s="64">
        <v>-0.10927152317880795</v>
      </c>
      <c r="N18" s="64">
        <v>-9.2783505154639179E-2</v>
      </c>
      <c r="O18" s="64">
        <v>-8.1560283687943214E-2</v>
      </c>
      <c r="P18" s="278"/>
      <c r="Q18" s="64">
        <v>-0.12099644128113884</v>
      </c>
      <c r="R18" s="23">
        <v>-0.10121107266435991</v>
      </c>
      <c r="S18" s="64">
        <v>-7.8066914498141293E-2</v>
      </c>
      <c r="T18" s="64">
        <v>-2.2727272727272707E-2</v>
      </c>
      <c r="U18" s="64">
        <v>-1.9305019305019266E-2</v>
      </c>
      <c r="V18" s="278">
        <v>-4.0404040404040442E-2</v>
      </c>
      <c r="W18" s="64">
        <v>4.0485829959513442E-3</v>
      </c>
      <c r="X18" s="23">
        <v>-2.9836381135707413E-2</v>
      </c>
      <c r="Y18" s="64">
        <v>-2.4193548387096753E-2</v>
      </c>
      <c r="Z18" s="64">
        <v>-0.11240310077519378</v>
      </c>
      <c r="AA18" s="344"/>
      <c r="AB18" s="64">
        <v>-0.13385826771653542</v>
      </c>
      <c r="AC18" s="278">
        <v>-9.0789473684210531E-2</v>
      </c>
      <c r="AD18" s="64">
        <v>-0.10483870967741937</v>
      </c>
      <c r="AE18" s="23">
        <v>-9.4246031746031744E-2</v>
      </c>
      <c r="AF18" s="64">
        <v>-9.0909090909090939E-2</v>
      </c>
      <c r="AG18" s="64">
        <v>-0.1746724890829694</v>
      </c>
      <c r="AH18" s="344">
        <v>-0.13163481953290868</v>
      </c>
      <c r="AI18" s="64">
        <v>-0.1454545454545455</v>
      </c>
      <c r="AJ18" s="278">
        <v>-0.13603473227206941</v>
      </c>
      <c r="AK18" s="64">
        <v>-0.17567567567567566</v>
      </c>
      <c r="AL18" s="23">
        <v>-0.14567360350492886</v>
      </c>
    </row>
    <row r="19" spans="1:38">
      <c r="A19" s="60" t="s">
        <v>183</v>
      </c>
      <c r="B19" s="35">
        <v>203</v>
      </c>
      <c r="C19" s="61">
        <v>56</v>
      </c>
      <c r="D19" s="61">
        <v>57</v>
      </c>
      <c r="E19" s="61">
        <v>57</v>
      </c>
      <c r="F19" s="61">
        <v>60</v>
      </c>
      <c r="G19" s="35">
        <v>230</v>
      </c>
      <c r="H19" s="61">
        <v>62</v>
      </c>
      <c r="I19" s="61">
        <v>66</v>
      </c>
      <c r="J19" s="61">
        <v>69</v>
      </c>
      <c r="K19" s="61">
        <v>63</v>
      </c>
      <c r="L19" s="35">
        <v>260</v>
      </c>
      <c r="M19" s="61">
        <v>71</v>
      </c>
      <c r="N19" s="61">
        <v>68</v>
      </c>
      <c r="O19" s="61">
        <v>69</v>
      </c>
      <c r="P19" s="276">
        <v>208</v>
      </c>
      <c r="Q19" s="61">
        <v>66</v>
      </c>
      <c r="R19" s="35">
        <v>274</v>
      </c>
      <c r="S19" s="61">
        <v>72</v>
      </c>
      <c r="T19" s="61">
        <v>70</v>
      </c>
      <c r="U19" s="61">
        <v>71</v>
      </c>
      <c r="V19" s="276">
        <v>213</v>
      </c>
      <c r="W19" s="61">
        <v>75</v>
      </c>
      <c r="X19" s="35">
        <v>288</v>
      </c>
      <c r="Y19" s="61">
        <v>82</v>
      </c>
      <c r="Z19" s="61">
        <v>76</v>
      </c>
      <c r="AA19" s="353">
        <v>158</v>
      </c>
      <c r="AB19" s="61">
        <v>80</v>
      </c>
      <c r="AC19" s="276">
        <v>238</v>
      </c>
      <c r="AD19" s="61">
        <v>80</v>
      </c>
      <c r="AE19" s="35">
        <v>318</v>
      </c>
      <c r="AF19" s="61">
        <v>81</v>
      </c>
      <c r="AG19" s="61">
        <v>83</v>
      </c>
      <c r="AH19" s="352">
        <v>164</v>
      </c>
      <c r="AI19" s="61">
        <v>83</v>
      </c>
      <c r="AJ19" s="276">
        <v>247</v>
      </c>
      <c r="AK19" s="61">
        <v>84</v>
      </c>
      <c r="AL19" s="35">
        <v>331</v>
      </c>
    </row>
    <row r="20" spans="1:38">
      <c r="A20" s="62" t="s">
        <v>7</v>
      </c>
      <c r="B20" s="23"/>
      <c r="C20" s="63"/>
      <c r="D20" s="63">
        <v>1.7857142857142794E-2</v>
      </c>
      <c r="E20" s="63">
        <v>0</v>
      </c>
      <c r="F20" s="63">
        <v>5.2631578947368363E-2</v>
      </c>
      <c r="G20" s="23"/>
      <c r="H20" s="63">
        <v>3.3333333333333437E-2</v>
      </c>
      <c r="I20" s="63">
        <v>6.4516129032258007E-2</v>
      </c>
      <c r="J20" s="63">
        <v>4.5454545454545414E-2</v>
      </c>
      <c r="K20" s="63">
        <v>-8.6956521739130488E-2</v>
      </c>
      <c r="L20" s="23"/>
      <c r="M20" s="63">
        <v>0.12698412698412698</v>
      </c>
      <c r="N20" s="63">
        <v>-4.2253521126760618E-2</v>
      </c>
      <c r="O20" s="63">
        <v>1.4705882352941124E-2</v>
      </c>
      <c r="P20" s="277"/>
      <c r="Q20" s="63">
        <v>-4.3478260869565188E-2</v>
      </c>
      <c r="R20" s="23"/>
      <c r="S20" s="63">
        <v>9.0909090909090828E-2</v>
      </c>
      <c r="T20" s="63">
        <v>-2.777777777777779E-2</v>
      </c>
      <c r="U20" s="63">
        <v>1.4285714285714235E-2</v>
      </c>
      <c r="V20" s="277"/>
      <c r="W20" s="63">
        <v>5.6338028169014009E-2</v>
      </c>
      <c r="X20" s="23"/>
      <c r="Y20" s="63">
        <v>9.3333333333333268E-2</v>
      </c>
      <c r="Z20" s="63">
        <v>-7.3170731707317027E-2</v>
      </c>
      <c r="AA20" s="354"/>
      <c r="AB20" s="63">
        <v>5.2631578947368363E-2</v>
      </c>
      <c r="AC20" s="277"/>
      <c r="AD20" s="63">
        <v>0</v>
      </c>
      <c r="AE20" s="23"/>
      <c r="AF20" s="63">
        <v>1.2499999999999956E-2</v>
      </c>
      <c r="AG20" s="63">
        <v>2.4691358024691468E-2</v>
      </c>
      <c r="AH20" s="343"/>
      <c r="AI20" s="63">
        <v>0</v>
      </c>
      <c r="AJ20" s="277"/>
      <c r="AK20" s="63">
        <v>1.2048192771084265E-2</v>
      </c>
      <c r="AL20" s="23"/>
    </row>
    <row r="21" spans="1:38" ht="10.5" customHeight="1">
      <c r="A21" s="62" t="s">
        <v>8</v>
      </c>
      <c r="B21" s="23"/>
      <c r="C21" s="64"/>
      <c r="D21" s="64"/>
      <c r="E21" s="64"/>
      <c r="F21" s="64"/>
      <c r="G21" s="23">
        <v>0.13300492610837433</v>
      </c>
      <c r="H21" s="64">
        <v>0.10714285714285721</v>
      </c>
      <c r="I21" s="64">
        <v>0.15789473684210531</v>
      </c>
      <c r="J21" s="64">
        <v>0.21052631578947367</v>
      </c>
      <c r="K21" s="64">
        <v>5.0000000000000044E-2</v>
      </c>
      <c r="L21" s="23">
        <v>0.13043478260869557</v>
      </c>
      <c r="M21" s="64">
        <v>0.14516129032258074</v>
      </c>
      <c r="N21" s="64">
        <v>3.0303030303030276E-2</v>
      </c>
      <c r="O21" s="64">
        <v>0</v>
      </c>
      <c r="P21" s="278"/>
      <c r="Q21" s="64">
        <v>4.7619047619047672E-2</v>
      </c>
      <c r="R21" s="23">
        <v>5.3846153846153877E-2</v>
      </c>
      <c r="S21" s="64">
        <v>1.4084507042253502E-2</v>
      </c>
      <c r="T21" s="64">
        <v>2.9411764705882248E-2</v>
      </c>
      <c r="U21" s="64">
        <v>2.8985507246376718E-2</v>
      </c>
      <c r="V21" s="278">
        <v>2.4038461538461453E-2</v>
      </c>
      <c r="W21" s="64">
        <v>0.13636363636363646</v>
      </c>
      <c r="X21" s="23">
        <v>5.1094890510948954E-2</v>
      </c>
      <c r="Y21" s="64">
        <v>0.13888888888888884</v>
      </c>
      <c r="Z21" s="64">
        <v>8.5714285714285632E-2</v>
      </c>
      <c r="AA21" s="344"/>
      <c r="AB21" s="64">
        <v>0.12676056338028174</v>
      </c>
      <c r="AC21" s="278">
        <v>0.11737089201877926</v>
      </c>
      <c r="AD21" s="64">
        <v>6.6666666666666652E-2</v>
      </c>
      <c r="AE21" s="23">
        <v>0.10416666666666674</v>
      </c>
      <c r="AF21" s="64">
        <v>-1.2195121951219523E-2</v>
      </c>
      <c r="AG21" s="64">
        <v>9.210526315789469E-2</v>
      </c>
      <c r="AH21" s="344">
        <v>3.7974683544303778E-2</v>
      </c>
      <c r="AI21" s="64">
        <v>3.7500000000000089E-2</v>
      </c>
      <c r="AJ21" s="278">
        <v>3.7815126050420256E-2</v>
      </c>
      <c r="AK21" s="64">
        <v>5.0000000000000044E-2</v>
      </c>
      <c r="AL21" s="23">
        <v>4.088050314465419E-2</v>
      </c>
    </row>
    <row r="22" spans="1:38">
      <c r="A22" s="60" t="s">
        <v>181</v>
      </c>
      <c r="B22" s="35">
        <v>219</v>
      </c>
      <c r="C22" s="61">
        <v>56</v>
      </c>
      <c r="D22" s="61">
        <v>56</v>
      </c>
      <c r="E22" s="61">
        <v>56</v>
      </c>
      <c r="F22" s="61">
        <v>46</v>
      </c>
      <c r="G22" s="35">
        <v>214</v>
      </c>
      <c r="H22" s="61">
        <v>56</v>
      </c>
      <c r="I22" s="61">
        <v>60</v>
      </c>
      <c r="J22" s="61">
        <v>48</v>
      </c>
      <c r="K22" s="61">
        <v>43</v>
      </c>
      <c r="L22" s="35">
        <v>207</v>
      </c>
      <c r="M22" s="61">
        <v>60</v>
      </c>
      <c r="N22" s="61">
        <v>54</v>
      </c>
      <c r="O22" s="61">
        <v>59</v>
      </c>
      <c r="P22" s="276">
        <v>173</v>
      </c>
      <c r="Q22" s="61">
        <v>61</v>
      </c>
      <c r="R22" s="35">
        <v>234</v>
      </c>
      <c r="S22" s="61">
        <v>59</v>
      </c>
      <c r="T22" s="61">
        <v>63</v>
      </c>
      <c r="U22" s="61">
        <v>59</v>
      </c>
      <c r="V22" s="276">
        <v>181</v>
      </c>
      <c r="W22" s="61">
        <v>49</v>
      </c>
      <c r="X22" s="35">
        <v>230</v>
      </c>
      <c r="Y22" s="61">
        <v>64</v>
      </c>
      <c r="Z22" s="61">
        <v>55</v>
      </c>
      <c r="AA22" s="353">
        <v>119</v>
      </c>
      <c r="AB22" s="61">
        <v>60</v>
      </c>
      <c r="AC22" s="276">
        <v>179</v>
      </c>
      <c r="AD22" s="61">
        <v>61</v>
      </c>
      <c r="AE22" s="35">
        <v>240</v>
      </c>
      <c r="AF22" s="61">
        <v>75</v>
      </c>
      <c r="AG22" s="61">
        <v>65</v>
      </c>
      <c r="AH22" s="352">
        <v>140</v>
      </c>
      <c r="AI22" s="61">
        <v>80</v>
      </c>
      <c r="AJ22" s="276">
        <v>220</v>
      </c>
      <c r="AK22" s="61">
        <v>54</v>
      </c>
      <c r="AL22" s="35">
        <v>274</v>
      </c>
    </row>
    <row r="23" spans="1:38">
      <c r="A23" s="62" t="s">
        <v>7</v>
      </c>
      <c r="B23" s="23"/>
      <c r="C23" s="63"/>
      <c r="D23" s="63">
        <v>0</v>
      </c>
      <c r="E23" s="63">
        <v>0</v>
      </c>
      <c r="F23" s="63">
        <v>-0.1785714285714286</v>
      </c>
      <c r="G23" s="23"/>
      <c r="H23" s="63">
        <v>0.21739130434782616</v>
      </c>
      <c r="I23" s="63">
        <v>7.1428571428571397E-2</v>
      </c>
      <c r="J23" s="63">
        <v>-0.19999999999999996</v>
      </c>
      <c r="K23" s="63">
        <v>-0.10416666666666663</v>
      </c>
      <c r="L23" s="23"/>
      <c r="M23" s="63">
        <v>0.39534883720930236</v>
      </c>
      <c r="N23" s="63">
        <v>-9.9999999999999978E-2</v>
      </c>
      <c r="O23" s="63">
        <v>9.259259259259256E-2</v>
      </c>
      <c r="P23" s="277"/>
      <c r="Q23" s="63">
        <v>3.3898305084745672E-2</v>
      </c>
      <c r="R23" s="23"/>
      <c r="S23" s="63">
        <v>-3.2786885245901676E-2</v>
      </c>
      <c r="T23" s="63">
        <v>6.7796610169491567E-2</v>
      </c>
      <c r="U23" s="63">
        <v>-6.3492063492063489E-2</v>
      </c>
      <c r="V23" s="277"/>
      <c r="W23" s="63">
        <v>-0.16949152542372881</v>
      </c>
      <c r="X23" s="23"/>
      <c r="Y23" s="63">
        <v>0.30612244897959173</v>
      </c>
      <c r="Z23" s="63">
        <v>-0.140625</v>
      </c>
      <c r="AA23" s="354"/>
      <c r="AB23" s="63">
        <v>9.0909090909090828E-2</v>
      </c>
      <c r="AC23" s="277"/>
      <c r="AD23" s="63">
        <v>1.6666666666666607E-2</v>
      </c>
      <c r="AE23" s="23"/>
      <c r="AF23" s="63">
        <v>0.22950819672131151</v>
      </c>
      <c r="AG23" s="63">
        <v>-0.1333333333333333</v>
      </c>
      <c r="AH23" s="344"/>
      <c r="AI23" s="63">
        <v>0.23076923076923084</v>
      </c>
      <c r="AJ23" s="277"/>
      <c r="AK23" s="63">
        <v>-0.32499999999999996</v>
      </c>
      <c r="AL23" s="23"/>
    </row>
    <row r="24" spans="1:38" ht="9.75" customHeight="1">
      <c r="A24" s="62" t="s">
        <v>8</v>
      </c>
      <c r="B24" s="23"/>
      <c r="C24" s="64"/>
      <c r="D24" s="64"/>
      <c r="E24" s="64"/>
      <c r="F24" s="64"/>
      <c r="G24" s="23">
        <v>-2.2831050228310557E-2</v>
      </c>
      <c r="H24" s="64">
        <v>0</v>
      </c>
      <c r="I24" s="64">
        <v>7.1428571428571397E-2</v>
      </c>
      <c r="J24" s="64">
        <v>-0.1428571428571429</v>
      </c>
      <c r="K24" s="64">
        <v>-6.5217391304347783E-2</v>
      </c>
      <c r="L24" s="23">
        <v>-3.2710280373831724E-2</v>
      </c>
      <c r="M24" s="64">
        <v>7.1428571428571397E-2</v>
      </c>
      <c r="N24" s="64">
        <v>-9.9999999999999978E-2</v>
      </c>
      <c r="O24" s="64">
        <v>0.22916666666666674</v>
      </c>
      <c r="P24" s="278"/>
      <c r="Q24" s="64">
        <v>0.41860465116279078</v>
      </c>
      <c r="R24" s="23">
        <v>0.13043478260869557</v>
      </c>
      <c r="S24" s="64">
        <v>-1.6666666666666718E-2</v>
      </c>
      <c r="T24" s="64">
        <v>0.16666666666666674</v>
      </c>
      <c r="U24" s="64">
        <v>0</v>
      </c>
      <c r="V24" s="278">
        <v>4.6242774566473965E-2</v>
      </c>
      <c r="W24" s="64">
        <v>-0.19672131147540983</v>
      </c>
      <c r="X24" s="23">
        <v>-1.7094017094017144E-2</v>
      </c>
      <c r="Y24" s="64">
        <v>8.4745762711864403E-2</v>
      </c>
      <c r="Z24" s="64">
        <v>-0.12698412698412698</v>
      </c>
      <c r="AA24" s="344"/>
      <c r="AB24" s="64">
        <v>1.6949152542372836E-2</v>
      </c>
      <c r="AC24" s="278">
        <v>-1.1049723756906049E-2</v>
      </c>
      <c r="AD24" s="64">
        <v>0.24489795918367352</v>
      </c>
      <c r="AE24" s="23">
        <v>4.3478260869565188E-2</v>
      </c>
      <c r="AF24" s="64">
        <v>0.171875</v>
      </c>
      <c r="AG24" s="64">
        <v>0.18181818181818188</v>
      </c>
      <c r="AH24" s="344">
        <v>0.17647058823529416</v>
      </c>
      <c r="AI24" s="64">
        <v>0.33333333333333326</v>
      </c>
      <c r="AJ24" s="278">
        <v>0.22905027932960897</v>
      </c>
      <c r="AK24" s="64">
        <v>-0.11475409836065575</v>
      </c>
      <c r="AL24" s="23">
        <v>0.14166666666666661</v>
      </c>
    </row>
    <row r="25" spans="1:38" ht="3" customHeight="1">
      <c r="A25" s="38"/>
      <c r="B25" s="39"/>
      <c r="C25" s="40"/>
      <c r="D25" s="40"/>
      <c r="E25" s="40"/>
      <c r="F25" s="40"/>
      <c r="G25" s="39"/>
      <c r="H25" s="40"/>
      <c r="I25" s="40"/>
      <c r="J25" s="40"/>
      <c r="K25" s="40"/>
      <c r="L25" s="39"/>
      <c r="M25" s="40"/>
      <c r="N25" s="40"/>
      <c r="O25" s="40"/>
      <c r="P25" s="283"/>
      <c r="Q25" s="40"/>
      <c r="R25" s="39"/>
      <c r="S25" s="40"/>
      <c r="T25" s="40"/>
      <c r="U25" s="40"/>
      <c r="V25" s="283"/>
      <c r="W25" s="40"/>
      <c r="X25" s="39"/>
      <c r="Y25" s="40"/>
      <c r="Z25" s="40"/>
      <c r="AA25" s="40"/>
      <c r="AB25" s="40"/>
      <c r="AC25" s="283"/>
      <c r="AD25" s="40"/>
      <c r="AE25" s="39"/>
      <c r="AF25" s="40"/>
      <c r="AG25" s="40"/>
      <c r="AH25" s="40"/>
      <c r="AI25" s="40"/>
      <c r="AJ25" s="283"/>
      <c r="AK25" s="40"/>
      <c r="AL25" s="39"/>
    </row>
    <row r="26" spans="1:38">
      <c r="A26" s="60" t="s">
        <v>104</v>
      </c>
      <c r="B26" s="35">
        <v>2329</v>
      </c>
      <c r="C26" s="70" t="s">
        <v>37</v>
      </c>
      <c r="D26" s="70" t="s">
        <v>37</v>
      </c>
      <c r="E26" s="70" t="s">
        <v>37</v>
      </c>
      <c r="F26" s="70" t="s">
        <v>37</v>
      </c>
      <c r="G26" s="35">
        <v>2232</v>
      </c>
      <c r="H26" s="70" t="s">
        <v>37</v>
      </c>
      <c r="I26" s="70" t="s">
        <v>37</v>
      </c>
      <c r="J26" s="70" t="s">
        <v>37</v>
      </c>
      <c r="K26" s="70" t="s">
        <v>37</v>
      </c>
      <c r="L26" s="35">
        <v>2101</v>
      </c>
      <c r="M26" s="70" t="s">
        <v>37</v>
      </c>
      <c r="N26" s="70" t="s">
        <v>37</v>
      </c>
      <c r="O26" s="70" t="s">
        <v>37</v>
      </c>
      <c r="P26" s="305" t="s">
        <v>37</v>
      </c>
      <c r="Q26" s="70" t="s">
        <v>37</v>
      </c>
      <c r="R26" s="35">
        <v>2029</v>
      </c>
      <c r="S26" s="70" t="s">
        <v>37</v>
      </c>
      <c r="T26" s="70" t="s">
        <v>37</v>
      </c>
      <c r="U26" s="70" t="s">
        <v>37</v>
      </c>
      <c r="V26" s="305" t="s">
        <v>37</v>
      </c>
      <c r="W26" s="70" t="s">
        <v>37</v>
      </c>
      <c r="X26" s="35">
        <v>2033</v>
      </c>
      <c r="Y26" s="70" t="s">
        <v>37</v>
      </c>
      <c r="Z26" s="70" t="s">
        <v>37</v>
      </c>
      <c r="AA26" s="350" t="s">
        <v>37</v>
      </c>
      <c r="AB26" s="70" t="s">
        <v>37</v>
      </c>
      <c r="AC26" s="305" t="s">
        <v>37</v>
      </c>
      <c r="AD26" s="70" t="s">
        <v>37</v>
      </c>
      <c r="AE26" s="35">
        <v>2071</v>
      </c>
      <c r="AF26" s="70" t="s">
        <v>37</v>
      </c>
      <c r="AG26" s="70" t="s">
        <v>37</v>
      </c>
      <c r="AH26" s="350" t="s">
        <v>37</v>
      </c>
      <c r="AI26" s="70" t="s">
        <v>37</v>
      </c>
      <c r="AJ26" s="305" t="s">
        <v>37</v>
      </c>
      <c r="AK26" s="70" t="s">
        <v>37</v>
      </c>
      <c r="AL26" s="35">
        <v>2099</v>
      </c>
    </row>
    <row r="27" spans="1:38">
      <c r="A27" s="62" t="s">
        <v>106</v>
      </c>
      <c r="B27" s="23">
        <v>0.53137120693588868</v>
      </c>
      <c r="C27" s="64"/>
      <c r="D27" s="64"/>
      <c r="E27" s="64"/>
      <c r="F27" s="64"/>
      <c r="G27" s="23">
        <v>0.52591894439208298</v>
      </c>
      <c r="H27" s="64"/>
      <c r="I27" s="64"/>
      <c r="J27" s="64"/>
      <c r="K27" s="64"/>
      <c r="L27" s="23">
        <v>0.50071496663489035</v>
      </c>
      <c r="M27" s="64"/>
      <c r="N27" s="64"/>
      <c r="O27" s="64"/>
      <c r="P27" s="278"/>
      <c r="Q27" s="64"/>
      <c r="R27" s="23">
        <v>0.49815860545052787</v>
      </c>
      <c r="S27" s="64"/>
      <c r="T27" s="64"/>
      <c r="U27" s="64"/>
      <c r="V27" s="278"/>
      <c r="W27" s="64"/>
      <c r="X27" s="23">
        <v>0.48881942774705456</v>
      </c>
      <c r="Y27" s="64"/>
      <c r="Z27" s="64"/>
      <c r="AA27" s="344"/>
      <c r="AB27" s="64"/>
      <c r="AC27" s="278"/>
      <c r="AD27" s="64"/>
      <c r="AE27" s="23">
        <v>0.4952175992348159</v>
      </c>
      <c r="AF27" s="64"/>
      <c r="AG27" s="64"/>
      <c r="AH27" s="344"/>
      <c r="AI27" s="64"/>
      <c r="AJ27" s="278"/>
      <c r="AK27" s="64"/>
      <c r="AL27" s="23">
        <v>0.48745935903390619</v>
      </c>
    </row>
    <row r="28" spans="1:38">
      <c r="A28" s="60" t="s">
        <v>105</v>
      </c>
      <c r="B28" s="35">
        <v>2054</v>
      </c>
      <c r="C28" s="70" t="s">
        <v>37</v>
      </c>
      <c r="D28" s="70" t="s">
        <v>37</v>
      </c>
      <c r="E28" s="70" t="s">
        <v>37</v>
      </c>
      <c r="F28" s="70" t="s">
        <v>37</v>
      </c>
      <c r="G28" s="35">
        <v>2012</v>
      </c>
      <c r="H28" s="70" t="s">
        <v>37</v>
      </c>
      <c r="I28" s="70" t="s">
        <v>37</v>
      </c>
      <c r="J28" s="70" t="s">
        <v>37</v>
      </c>
      <c r="K28" s="70" t="s">
        <v>37</v>
      </c>
      <c r="L28" s="35">
        <v>2095</v>
      </c>
      <c r="M28" s="70" t="s">
        <v>37</v>
      </c>
      <c r="N28" s="70" t="s">
        <v>37</v>
      </c>
      <c r="O28" s="70" t="s">
        <v>37</v>
      </c>
      <c r="P28" s="305" t="s">
        <v>37</v>
      </c>
      <c r="Q28" s="70" t="s">
        <v>37</v>
      </c>
      <c r="R28" s="35">
        <v>2044</v>
      </c>
      <c r="S28" s="70" t="s">
        <v>37</v>
      </c>
      <c r="T28" s="70" t="s">
        <v>37</v>
      </c>
      <c r="U28" s="70" t="s">
        <v>37</v>
      </c>
      <c r="V28" s="305" t="s">
        <v>37</v>
      </c>
      <c r="W28" s="70" t="s">
        <v>37</v>
      </c>
      <c r="X28" s="35">
        <v>2126</v>
      </c>
      <c r="Y28" s="70" t="s">
        <v>37</v>
      </c>
      <c r="Z28" s="70" t="s">
        <v>37</v>
      </c>
      <c r="AA28" s="350" t="s">
        <v>37</v>
      </c>
      <c r="AB28" s="70" t="s">
        <v>37</v>
      </c>
      <c r="AC28" s="305" t="s">
        <v>37</v>
      </c>
      <c r="AD28" s="70" t="s">
        <v>37</v>
      </c>
      <c r="AE28" s="35">
        <v>2111</v>
      </c>
      <c r="AF28" s="70" t="s">
        <v>37</v>
      </c>
      <c r="AG28" s="70" t="s">
        <v>37</v>
      </c>
      <c r="AH28" s="350" t="s">
        <v>37</v>
      </c>
      <c r="AI28" s="70" t="s">
        <v>37</v>
      </c>
      <c r="AJ28" s="305" t="s">
        <v>37</v>
      </c>
      <c r="AK28" s="70" t="s">
        <v>37</v>
      </c>
      <c r="AL28" s="35">
        <v>2207</v>
      </c>
    </row>
    <row r="29" spans="1:38">
      <c r="A29" s="62" t="s">
        <v>106</v>
      </c>
      <c r="B29" s="23">
        <v>0.46862879306411132</v>
      </c>
      <c r="C29" s="64"/>
      <c r="D29" s="64"/>
      <c r="E29" s="64"/>
      <c r="F29" s="64"/>
      <c r="G29" s="23">
        <v>0.47408105560791708</v>
      </c>
      <c r="H29" s="64"/>
      <c r="I29" s="64"/>
      <c r="J29" s="64"/>
      <c r="K29" s="64"/>
      <c r="L29" s="23">
        <v>0.49928503336510965</v>
      </c>
      <c r="M29" s="64"/>
      <c r="N29" s="64"/>
      <c r="O29" s="64"/>
      <c r="P29" s="278"/>
      <c r="Q29" s="64"/>
      <c r="R29" s="23">
        <v>0.50184139454947219</v>
      </c>
      <c r="S29" s="64"/>
      <c r="T29" s="64"/>
      <c r="U29" s="64"/>
      <c r="V29" s="278"/>
      <c r="W29" s="64"/>
      <c r="X29" s="23">
        <v>0.51118057225294544</v>
      </c>
      <c r="Y29" s="64"/>
      <c r="Z29" s="64"/>
      <c r="AA29" s="344"/>
      <c r="AB29" s="64"/>
      <c r="AC29" s="278"/>
      <c r="AD29" s="64"/>
      <c r="AE29" s="23">
        <v>0.5047824007651841</v>
      </c>
      <c r="AF29" s="64"/>
      <c r="AG29" s="64"/>
      <c r="AH29" s="344"/>
      <c r="AI29" s="64"/>
      <c r="AJ29" s="278"/>
      <c r="AK29" s="64"/>
      <c r="AL29" s="23">
        <v>0.51254064096609386</v>
      </c>
    </row>
    <row r="30" spans="1:38">
      <c r="A30" s="295" t="s">
        <v>54</v>
      </c>
      <c r="B30" s="289"/>
      <c r="C30" s="283"/>
      <c r="D30" s="283"/>
      <c r="E30" s="283"/>
      <c r="F30" s="283"/>
      <c r="G30" s="289"/>
      <c r="H30" s="283"/>
      <c r="I30" s="283"/>
      <c r="J30" s="283"/>
      <c r="K30" s="283"/>
      <c r="L30" s="289"/>
      <c r="M30" s="283"/>
      <c r="N30" s="283"/>
      <c r="O30" s="283"/>
      <c r="P30" s="283"/>
      <c r="Q30" s="283"/>
      <c r="R30" s="289"/>
      <c r="S30" s="283"/>
      <c r="T30" s="283"/>
      <c r="U30" s="283"/>
      <c r="V30" s="283"/>
      <c r="W30" s="283"/>
      <c r="X30" s="289"/>
      <c r="Y30" s="283"/>
      <c r="Z30" s="283"/>
      <c r="AA30" s="283"/>
      <c r="AB30" s="283"/>
      <c r="AC30" s="283"/>
      <c r="AD30" s="283"/>
      <c r="AE30" s="289"/>
      <c r="AF30" s="283"/>
      <c r="AG30" s="283"/>
      <c r="AH30" s="283"/>
      <c r="AI30" s="283"/>
      <c r="AJ30" s="283"/>
      <c r="AK30" s="283"/>
      <c r="AL30" s="289"/>
    </row>
    <row r="31" spans="1:38">
      <c r="A31" s="60" t="s">
        <v>11</v>
      </c>
      <c r="B31" s="35">
        <v>717</v>
      </c>
      <c r="C31" s="61">
        <v>180</v>
      </c>
      <c r="D31" s="61">
        <v>177</v>
      </c>
      <c r="E31" s="61">
        <v>186</v>
      </c>
      <c r="F31" s="61">
        <v>185</v>
      </c>
      <c r="G31" s="35">
        <v>728</v>
      </c>
      <c r="H31" s="61">
        <v>204</v>
      </c>
      <c r="I31" s="61">
        <v>211</v>
      </c>
      <c r="J31" s="61">
        <v>218</v>
      </c>
      <c r="K31" s="61">
        <v>217</v>
      </c>
      <c r="L31" s="35">
        <v>850</v>
      </c>
      <c r="M31" s="61">
        <v>207</v>
      </c>
      <c r="N31" s="61">
        <v>204</v>
      </c>
      <c r="O31" s="61">
        <v>225</v>
      </c>
      <c r="P31" s="276">
        <v>636</v>
      </c>
      <c r="Q31" s="61">
        <v>225</v>
      </c>
      <c r="R31" s="35">
        <v>861</v>
      </c>
      <c r="S31" s="61">
        <v>212</v>
      </c>
      <c r="T31" s="61">
        <v>218</v>
      </c>
      <c r="U31" s="61">
        <v>222</v>
      </c>
      <c r="V31" s="276">
        <v>652</v>
      </c>
      <c r="W31" s="61">
        <v>225</v>
      </c>
      <c r="X31" s="35">
        <v>877</v>
      </c>
      <c r="Y31" s="61">
        <v>223</v>
      </c>
      <c r="Z31" s="61">
        <v>231</v>
      </c>
      <c r="AA31" s="353">
        <v>454</v>
      </c>
      <c r="AB31" s="61">
        <v>239</v>
      </c>
      <c r="AC31" s="276">
        <v>693</v>
      </c>
      <c r="AD31" s="61">
        <v>245</v>
      </c>
      <c r="AE31" s="35">
        <v>938</v>
      </c>
      <c r="AF31" s="61">
        <v>239</v>
      </c>
      <c r="AG31" s="61">
        <v>248</v>
      </c>
      <c r="AH31" s="352">
        <v>487</v>
      </c>
      <c r="AI31" s="61">
        <v>252</v>
      </c>
      <c r="AJ31" s="276">
        <v>739</v>
      </c>
      <c r="AK31" s="61">
        <v>266</v>
      </c>
      <c r="AL31" s="35">
        <v>1005</v>
      </c>
    </row>
    <row r="32" spans="1:38" ht="9.75" customHeight="1">
      <c r="A32" s="62" t="s">
        <v>7</v>
      </c>
      <c r="B32" s="23"/>
      <c r="C32" s="63"/>
      <c r="D32" s="63">
        <v>-1.6666666666666718E-2</v>
      </c>
      <c r="E32" s="63">
        <v>5.0847457627118731E-2</v>
      </c>
      <c r="F32" s="63">
        <v>-5.3763440860215006E-3</v>
      </c>
      <c r="G32" s="23"/>
      <c r="H32" s="63">
        <v>0.10270270270270276</v>
      </c>
      <c r="I32" s="63">
        <v>3.4313725490196179E-2</v>
      </c>
      <c r="J32" s="63">
        <v>3.3175355450236976E-2</v>
      </c>
      <c r="K32" s="63">
        <v>-4.5871559633027248E-3</v>
      </c>
      <c r="L32" s="23"/>
      <c r="M32" s="63">
        <v>-4.6082949308755783E-2</v>
      </c>
      <c r="N32" s="63">
        <v>-1.4492753623188359E-2</v>
      </c>
      <c r="O32" s="63">
        <v>0.10294117647058831</v>
      </c>
      <c r="P32" s="277"/>
      <c r="Q32" s="63">
        <v>0</v>
      </c>
      <c r="R32" s="23"/>
      <c r="S32" s="63">
        <v>-5.7777777777777817E-2</v>
      </c>
      <c r="T32" s="63">
        <v>2.8301886792452935E-2</v>
      </c>
      <c r="U32" s="63">
        <v>1.8348623853210899E-2</v>
      </c>
      <c r="V32" s="277"/>
      <c r="W32" s="63">
        <v>1.3513513513513598E-2</v>
      </c>
      <c r="X32" s="23"/>
      <c r="Y32" s="63">
        <v>-8.8888888888888351E-3</v>
      </c>
      <c r="Z32" s="63">
        <v>3.5874439461883512E-2</v>
      </c>
      <c r="AA32" s="354"/>
      <c r="AB32" s="63">
        <v>3.463203463203457E-2</v>
      </c>
      <c r="AC32" s="277"/>
      <c r="AD32" s="63">
        <v>2.5104602510460206E-2</v>
      </c>
      <c r="AE32" s="23"/>
      <c r="AF32" s="63">
        <v>-2.4489795918367308E-2</v>
      </c>
      <c r="AG32" s="63">
        <v>3.7656903765690419E-2</v>
      </c>
      <c r="AH32" s="343"/>
      <c r="AI32" s="63">
        <v>1.6129032258064502E-2</v>
      </c>
      <c r="AJ32" s="277"/>
      <c r="AK32" s="63">
        <v>5.555555555555558E-2</v>
      </c>
      <c r="AL32" s="23"/>
    </row>
    <row r="33" spans="1:38" ht="10.5" customHeight="1">
      <c r="A33" s="62" t="s">
        <v>8</v>
      </c>
      <c r="B33" s="23"/>
      <c r="C33" s="64"/>
      <c r="D33" s="64"/>
      <c r="E33" s="64"/>
      <c r="F33" s="64"/>
      <c r="G33" s="23">
        <v>1.5341701534170138E-2</v>
      </c>
      <c r="H33" s="64">
        <v>0.1333333333333333</v>
      </c>
      <c r="I33" s="64">
        <v>0.19209039548022599</v>
      </c>
      <c r="J33" s="64">
        <v>0.17204301075268824</v>
      </c>
      <c r="K33" s="64">
        <v>0.17297297297297298</v>
      </c>
      <c r="L33" s="23">
        <v>0.16758241758241765</v>
      </c>
      <c r="M33" s="64">
        <v>1.4705882352941124E-2</v>
      </c>
      <c r="N33" s="64">
        <v>-3.3175355450236976E-2</v>
      </c>
      <c r="O33" s="64">
        <v>3.2110091743119185E-2</v>
      </c>
      <c r="P33" s="278"/>
      <c r="Q33" s="64">
        <v>3.6866359447004671E-2</v>
      </c>
      <c r="R33" s="23">
        <v>1.2941176470588234E-2</v>
      </c>
      <c r="S33" s="64">
        <v>2.4154589371980784E-2</v>
      </c>
      <c r="T33" s="64">
        <v>6.8627450980392135E-2</v>
      </c>
      <c r="U33" s="64">
        <v>-1.3333333333333308E-2</v>
      </c>
      <c r="V33" s="278">
        <v>2.515723270440251E-2</v>
      </c>
      <c r="W33" s="64">
        <v>0</v>
      </c>
      <c r="X33" s="23">
        <v>1.8583042973286945E-2</v>
      </c>
      <c r="Y33" s="64">
        <v>5.1886792452830122E-2</v>
      </c>
      <c r="Z33" s="64">
        <v>5.9633027522935755E-2</v>
      </c>
      <c r="AA33" s="344"/>
      <c r="AB33" s="64">
        <v>7.6576576576576683E-2</v>
      </c>
      <c r="AC33" s="278">
        <v>6.2883435582822056E-2</v>
      </c>
      <c r="AD33" s="64">
        <v>8.8888888888888795E-2</v>
      </c>
      <c r="AE33" s="23">
        <v>6.955530216647654E-2</v>
      </c>
      <c r="AF33" s="64">
        <v>7.1748878923766801E-2</v>
      </c>
      <c r="AG33" s="64">
        <v>7.3593073593073655E-2</v>
      </c>
      <c r="AH33" s="344">
        <v>7.2687224669603534E-2</v>
      </c>
      <c r="AI33" s="64">
        <v>5.439330543933063E-2</v>
      </c>
      <c r="AJ33" s="278">
        <v>6.6378066378066425E-2</v>
      </c>
      <c r="AK33" s="64">
        <v>8.5714285714285632E-2</v>
      </c>
      <c r="AL33" s="23">
        <v>7.1428571428571397E-2</v>
      </c>
    </row>
    <row r="34" spans="1:38">
      <c r="A34" s="60" t="s">
        <v>67</v>
      </c>
      <c r="B34" s="35">
        <v>898</v>
      </c>
      <c r="C34" s="61">
        <v>224</v>
      </c>
      <c r="D34" s="61">
        <v>220</v>
      </c>
      <c r="E34" s="61">
        <v>224</v>
      </c>
      <c r="F34" s="61">
        <v>223</v>
      </c>
      <c r="G34" s="35">
        <v>891</v>
      </c>
      <c r="H34" s="61">
        <v>228</v>
      </c>
      <c r="I34" s="61">
        <v>232</v>
      </c>
      <c r="J34" s="61">
        <v>233</v>
      </c>
      <c r="K34" s="61">
        <v>219</v>
      </c>
      <c r="L34" s="35">
        <v>912</v>
      </c>
      <c r="M34" s="61">
        <v>233</v>
      </c>
      <c r="N34" s="61">
        <v>231</v>
      </c>
      <c r="O34" s="61">
        <v>224</v>
      </c>
      <c r="P34" s="276">
        <v>688</v>
      </c>
      <c r="Q34" s="61">
        <v>223</v>
      </c>
      <c r="R34" s="35">
        <v>911</v>
      </c>
      <c r="S34" s="61">
        <v>229</v>
      </c>
      <c r="T34" s="61">
        <v>224</v>
      </c>
      <c r="U34" s="61">
        <v>225</v>
      </c>
      <c r="V34" s="276">
        <v>678</v>
      </c>
      <c r="W34" s="61">
        <v>241</v>
      </c>
      <c r="X34" s="35">
        <v>919</v>
      </c>
      <c r="Y34" s="61">
        <v>233</v>
      </c>
      <c r="Z34" s="61">
        <v>233</v>
      </c>
      <c r="AA34" s="353">
        <v>466</v>
      </c>
      <c r="AB34" s="61">
        <v>237</v>
      </c>
      <c r="AC34" s="276">
        <v>703</v>
      </c>
      <c r="AD34" s="61">
        <v>231</v>
      </c>
      <c r="AE34" s="35">
        <v>934</v>
      </c>
      <c r="AF34" s="61">
        <v>246</v>
      </c>
      <c r="AG34" s="61">
        <v>245</v>
      </c>
      <c r="AH34" s="352">
        <v>491</v>
      </c>
      <c r="AI34" s="61">
        <v>242</v>
      </c>
      <c r="AJ34" s="276">
        <v>733</v>
      </c>
      <c r="AK34" s="61">
        <v>237</v>
      </c>
      <c r="AL34" s="35">
        <v>970</v>
      </c>
    </row>
    <row r="35" spans="1:38">
      <c r="A35" s="62" t="s">
        <v>7</v>
      </c>
      <c r="B35" s="23"/>
      <c r="C35" s="63"/>
      <c r="D35" s="63">
        <v>-1.7857142857142905E-2</v>
      </c>
      <c r="E35" s="63">
        <v>1.8181818181818077E-2</v>
      </c>
      <c r="F35" s="63">
        <v>-4.4642857142856984E-3</v>
      </c>
      <c r="G35" s="23"/>
      <c r="H35" s="63">
        <v>2.2421524663677195E-2</v>
      </c>
      <c r="I35" s="63">
        <v>1.7543859649122862E-2</v>
      </c>
      <c r="J35" s="63">
        <v>4.3103448275862988E-3</v>
      </c>
      <c r="K35" s="63">
        <v>-6.0085836909871237E-2</v>
      </c>
      <c r="L35" s="23"/>
      <c r="M35" s="63">
        <v>6.3926940639269514E-2</v>
      </c>
      <c r="N35" s="63">
        <v>-8.5836909871244149E-3</v>
      </c>
      <c r="O35" s="63">
        <v>-3.0303030303030276E-2</v>
      </c>
      <c r="P35" s="277"/>
      <c r="Q35" s="63">
        <v>-4.4642857142856984E-3</v>
      </c>
      <c r="R35" s="23"/>
      <c r="S35" s="63">
        <v>2.6905829596412634E-2</v>
      </c>
      <c r="T35" s="63">
        <v>-2.183406113537123E-2</v>
      </c>
      <c r="U35" s="63">
        <v>4.4642857142858094E-3</v>
      </c>
      <c r="V35" s="277"/>
      <c r="W35" s="63">
        <v>7.1111111111111125E-2</v>
      </c>
      <c r="X35" s="23"/>
      <c r="Y35" s="63">
        <v>-3.319502074688796E-2</v>
      </c>
      <c r="Z35" s="63">
        <v>0</v>
      </c>
      <c r="AA35" s="354"/>
      <c r="AB35" s="63">
        <v>1.716738197424883E-2</v>
      </c>
      <c r="AC35" s="277"/>
      <c r="AD35" s="63">
        <v>-2.5316455696202556E-2</v>
      </c>
      <c r="AE35" s="23"/>
      <c r="AF35" s="63">
        <v>6.4935064935064846E-2</v>
      </c>
      <c r="AG35" s="63">
        <v>-4.0650406504064707E-3</v>
      </c>
      <c r="AH35" s="343"/>
      <c r="AI35" s="63">
        <v>-1.2244897959183709E-2</v>
      </c>
      <c r="AJ35" s="277"/>
      <c r="AK35" s="63">
        <v>-2.0661157024793431E-2</v>
      </c>
      <c r="AL35" s="23"/>
    </row>
    <row r="36" spans="1:38" ht="11.25" customHeight="1">
      <c r="A36" s="62" t="s">
        <v>8</v>
      </c>
      <c r="B36" s="23"/>
      <c r="C36" s="64"/>
      <c r="D36" s="64"/>
      <c r="E36" s="64"/>
      <c r="F36" s="64"/>
      <c r="G36" s="23">
        <v>-7.7951002227171218E-3</v>
      </c>
      <c r="H36" s="64">
        <v>1.7857142857142794E-2</v>
      </c>
      <c r="I36" s="64">
        <v>5.4545454545454453E-2</v>
      </c>
      <c r="J36" s="64">
        <v>4.0178571428571397E-2</v>
      </c>
      <c r="K36" s="64">
        <v>-1.7937219730941756E-2</v>
      </c>
      <c r="L36" s="23">
        <v>2.3569023569023573E-2</v>
      </c>
      <c r="M36" s="64">
        <v>2.1929824561403466E-2</v>
      </c>
      <c r="N36" s="64">
        <v>-4.3103448275861878E-3</v>
      </c>
      <c r="O36" s="64">
        <v>-3.8626609442060089E-2</v>
      </c>
      <c r="P36" s="278"/>
      <c r="Q36" s="64">
        <v>1.8264840182648401E-2</v>
      </c>
      <c r="R36" s="23">
        <v>-1.0964912280702066E-3</v>
      </c>
      <c r="S36" s="64">
        <v>-1.7167381974248941E-2</v>
      </c>
      <c r="T36" s="64">
        <v>-3.0303030303030276E-2</v>
      </c>
      <c r="U36" s="64">
        <v>4.4642857142858094E-3</v>
      </c>
      <c r="V36" s="278">
        <v>-1.4534883720930258E-2</v>
      </c>
      <c r="W36" s="64">
        <v>8.0717488789237679E-2</v>
      </c>
      <c r="X36" s="23">
        <v>8.7815587266739659E-3</v>
      </c>
      <c r="Y36" s="64">
        <v>1.7467248908296984E-2</v>
      </c>
      <c r="Z36" s="64">
        <v>4.0178571428571397E-2</v>
      </c>
      <c r="AA36" s="344"/>
      <c r="AB36" s="64">
        <v>5.3333333333333233E-2</v>
      </c>
      <c r="AC36" s="278">
        <v>3.6873156342182911E-2</v>
      </c>
      <c r="AD36" s="64">
        <v>-4.1493775933609922E-2</v>
      </c>
      <c r="AE36" s="23">
        <v>1.6322089227421177E-2</v>
      </c>
      <c r="AF36" s="64">
        <v>5.579399141630903E-2</v>
      </c>
      <c r="AG36" s="64">
        <v>5.1502145922746712E-2</v>
      </c>
      <c r="AH36" s="344">
        <v>5.3648068669527982E-2</v>
      </c>
      <c r="AI36" s="64">
        <v>2.1097046413502074E-2</v>
      </c>
      <c r="AJ36" s="278">
        <v>4.2674253200569057E-2</v>
      </c>
      <c r="AK36" s="64">
        <v>2.5974025974025983E-2</v>
      </c>
      <c r="AL36" s="23">
        <v>3.8543897216274159E-2</v>
      </c>
    </row>
    <row r="37" spans="1:38">
      <c r="A37" s="60" t="s">
        <v>199</v>
      </c>
      <c r="B37" s="157">
        <v>-13</v>
      </c>
      <c r="C37" s="163">
        <v>-4</v>
      </c>
      <c r="D37" s="163">
        <v>-1</v>
      </c>
      <c r="E37" s="163">
        <v>-24</v>
      </c>
      <c r="F37" s="163">
        <v>6</v>
      </c>
      <c r="G37" s="157">
        <v>-23</v>
      </c>
      <c r="H37" s="163">
        <v>18</v>
      </c>
      <c r="I37" s="163">
        <v>89</v>
      </c>
      <c r="J37" s="163">
        <v>-2</v>
      </c>
      <c r="K37" s="163">
        <v>509</v>
      </c>
      <c r="L37" s="157">
        <v>614</v>
      </c>
      <c r="M37" s="163">
        <v>-69</v>
      </c>
      <c r="N37" s="163">
        <v>-423</v>
      </c>
      <c r="O37" s="163">
        <v>-8</v>
      </c>
      <c r="P37" s="279">
        <v>-500</v>
      </c>
      <c r="Q37" s="163">
        <v>94</v>
      </c>
      <c r="R37" s="157">
        <v>-406</v>
      </c>
      <c r="S37" s="163">
        <v>-4</v>
      </c>
      <c r="T37" s="163">
        <v>-2</v>
      </c>
      <c r="U37" s="163">
        <v>-5</v>
      </c>
      <c r="V37" s="279">
        <v>-11</v>
      </c>
      <c r="W37" s="163">
        <v>79</v>
      </c>
      <c r="X37" s="157">
        <v>68</v>
      </c>
      <c r="Y37" s="163">
        <v>-150</v>
      </c>
      <c r="Z37" s="163">
        <v>6</v>
      </c>
      <c r="AA37" s="346">
        <v>-144</v>
      </c>
      <c r="AB37" s="163">
        <v>8</v>
      </c>
      <c r="AC37" s="279">
        <v>-136</v>
      </c>
      <c r="AD37" s="163">
        <v>31</v>
      </c>
      <c r="AE37" s="157">
        <v>-105</v>
      </c>
      <c r="AF37" s="61">
        <v>47</v>
      </c>
      <c r="AG37" s="67">
        <v>2</v>
      </c>
      <c r="AH37" s="352">
        <v>49</v>
      </c>
      <c r="AI37" s="163">
        <v>5</v>
      </c>
      <c r="AJ37" s="276">
        <v>54</v>
      </c>
      <c r="AK37" s="163">
        <v>58</v>
      </c>
      <c r="AL37" s="35">
        <v>112</v>
      </c>
    </row>
    <row r="38" spans="1:38" ht="2.25" customHeight="1">
      <c r="A38" s="295"/>
      <c r="B38" s="283"/>
      <c r="C38" s="283"/>
      <c r="D38" s="283"/>
      <c r="E38" s="283"/>
      <c r="F38" s="289"/>
      <c r="G38" s="283"/>
      <c r="H38" s="283"/>
      <c r="I38" s="283"/>
      <c r="J38" s="283"/>
      <c r="K38" s="289"/>
      <c r="L38" s="283"/>
      <c r="M38" s="283"/>
      <c r="N38" s="283"/>
      <c r="O38" s="283"/>
      <c r="P38" s="283"/>
      <c r="Q38" s="289"/>
      <c r="R38" s="283"/>
      <c r="S38" s="283"/>
      <c r="T38" s="283"/>
      <c r="U38" s="283"/>
      <c r="V38" s="283"/>
      <c r="W38" s="289"/>
      <c r="X38" s="283"/>
      <c r="Y38" s="283"/>
      <c r="Z38" s="283"/>
      <c r="AA38" s="283"/>
      <c r="AB38" s="283"/>
      <c r="AC38" s="283"/>
      <c r="AD38" s="289"/>
      <c r="AE38" s="283"/>
      <c r="AF38" s="283"/>
      <c r="AG38" s="283"/>
      <c r="AH38" s="283"/>
      <c r="AI38" s="283"/>
      <c r="AJ38" s="283"/>
      <c r="AK38" s="289"/>
      <c r="AL38" s="283"/>
    </row>
    <row r="39" spans="1:38">
      <c r="A39" s="60" t="s">
        <v>197</v>
      </c>
      <c r="B39" s="35">
        <v>2076</v>
      </c>
      <c r="C39" s="61">
        <v>513</v>
      </c>
      <c r="D39" s="61">
        <v>496</v>
      </c>
      <c r="E39" s="61">
        <v>492</v>
      </c>
      <c r="F39" s="61">
        <v>470</v>
      </c>
      <c r="G39" s="35">
        <v>1971</v>
      </c>
      <c r="H39" s="61">
        <v>473</v>
      </c>
      <c r="I39" s="61">
        <v>387</v>
      </c>
      <c r="J39" s="61">
        <v>451</v>
      </c>
      <c r="K39" s="163">
        <v>-87</v>
      </c>
      <c r="L39" s="35">
        <v>1224</v>
      </c>
      <c r="M39" s="61">
        <v>531</v>
      </c>
      <c r="N39" s="61">
        <v>875</v>
      </c>
      <c r="O39" s="61">
        <v>440</v>
      </c>
      <c r="P39" s="276">
        <v>1846</v>
      </c>
      <c r="Q39" s="163">
        <v>296</v>
      </c>
      <c r="R39" s="35">
        <v>2142</v>
      </c>
      <c r="S39" s="61">
        <v>439</v>
      </c>
      <c r="T39" s="61">
        <v>464</v>
      </c>
      <c r="U39" s="61">
        <v>446</v>
      </c>
      <c r="V39" s="276">
        <v>1349</v>
      </c>
      <c r="W39" s="163">
        <v>356</v>
      </c>
      <c r="X39" s="35">
        <v>1705</v>
      </c>
      <c r="Y39" s="61">
        <v>593</v>
      </c>
      <c r="Z39" s="61">
        <v>407</v>
      </c>
      <c r="AA39" s="353">
        <v>1000</v>
      </c>
      <c r="AB39" s="61">
        <v>390</v>
      </c>
      <c r="AC39" s="276">
        <v>1390</v>
      </c>
      <c r="AD39" s="163">
        <v>358</v>
      </c>
      <c r="AE39" s="35">
        <v>1748</v>
      </c>
      <c r="AF39" s="61">
        <v>386</v>
      </c>
      <c r="AG39" s="61">
        <v>393</v>
      </c>
      <c r="AH39" s="352">
        <v>779</v>
      </c>
      <c r="AI39" s="61">
        <v>388</v>
      </c>
      <c r="AJ39" s="276">
        <v>1167</v>
      </c>
      <c r="AK39" s="163">
        <v>293</v>
      </c>
      <c r="AL39" s="35">
        <v>1460</v>
      </c>
    </row>
    <row r="40" spans="1:38" ht="9.75" customHeight="1">
      <c r="A40" s="62" t="s">
        <v>7</v>
      </c>
      <c r="B40" s="23"/>
      <c r="C40" s="63"/>
      <c r="D40" s="63">
        <v>-3.3138401559454245E-2</v>
      </c>
      <c r="E40" s="63">
        <v>-8.0645161290322509E-3</v>
      </c>
      <c r="F40" s="63">
        <v>-4.471544715447151E-2</v>
      </c>
      <c r="G40" s="23"/>
      <c r="H40" s="63">
        <v>6.382978723404209E-3</v>
      </c>
      <c r="I40" s="63">
        <v>-0.18181818181818177</v>
      </c>
      <c r="J40" s="63">
        <v>0.1653746770025839</v>
      </c>
      <c r="K40" s="75" t="s">
        <v>33</v>
      </c>
      <c r="L40" s="23"/>
      <c r="M40" s="75" t="s">
        <v>33</v>
      </c>
      <c r="N40" s="63">
        <v>0.64783427495291912</v>
      </c>
      <c r="O40" s="63">
        <v>-0.49714285714285711</v>
      </c>
      <c r="P40" s="277"/>
      <c r="Q40" s="63">
        <v>-0.32727272727272727</v>
      </c>
      <c r="R40" s="23"/>
      <c r="S40" s="63">
        <v>0.48310810810810811</v>
      </c>
      <c r="T40" s="63">
        <v>5.6947608200455635E-2</v>
      </c>
      <c r="U40" s="63">
        <v>-3.8793103448275912E-2</v>
      </c>
      <c r="V40" s="277"/>
      <c r="W40" s="63">
        <v>-0.2017937219730942</v>
      </c>
      <c r="X40" s="23"/>
      <c r="Y40" s="63">
        <v>0.66573033707865159</v>
      </c>
      <c r="Z40" s="63">
        <v>-0.31365935919055654</v>
      </c>
      <c r="AA40" s="354"/>
      <c r="AB40" s="63">
        <v>-4.1769041769041726E-2</v>
      </c>
      <c r="AC40" s="277"/>
      <c r="AD40" s="63">
        <v>-8.2051282051282093E-2</v>
      </c>
      <c r="AE40" s="23"/>
      <c r="AF40" s="63">
        <v>7.8212290502793325E-2</v>
      </c>
      <c r="AG40" s="63">
        <v>1.81347150259068E-2</v>
      </c>
      <c r="AH40" s="352"/>
      <c r="AI40" s="63">
        <v>-1.2722646310432517E-2</v>
      </c>
      <c r="AJ40" s="277"/>
      <c r="AK40" s="63">
        <v>-0.24484536082474229</v>
      </c>
      <c r="AL40" s="23"/>
    </row>
    <row r="41" spans="1:38" ht="12.75" customHeight="1">
      <c r="A41" s="62" t="s">
        <v>8</v>
      </c>
      <c r="B41" s="23"/>
      <c r="C41" s="64"/>
      <c r="D41" s="64"/>
      <c r="E41" s="64"/>
      <c r="F41" s="64"/>
      <c r="G41" s="23">
        <v>-5.0578034682080886E-2</v>
      </c>
      <c r="H41" s="64">
        <v>-7.7972709551656916E-2</v>
      </c>
      <c r="I41" s="64">
        <v>-0.219758064516129</v>
      </c>
      <c r="J41" s="64">
        <v>-8.333333333333337E-2</v>
      </c>
      <c r="K41" s="75" t="s">
        <v>33</v>
      </c>
      <c r="L41" s="23">
        <v>-0.37899543378995437</v>
      </c>
      <c r="M41" s="64">
        <v>0.12262156448202965</v>
      </c>
      <c r="N41" s="64">
        <v>1.260981912144703</v>
      </c>
      <c r="O41" s="64">
        <v>-2.4390243902439046E-2</v>
      </c>
      <c r="P41" s="278"/>
      <c r="Q41" s="75" t="s">
        <v>33</v>
      </c>
      <c r="R41" s="23">
        <v>0.75</v>
      </c>
      <c r="S41" s="64">
        <v>-0.17325800376647837</v>
      </c>
      <c r="T41" s="64">
        <v>-0.46971428571428575</v>
      </c>
      <c r="U41" s="64">
        <v>1.3636363636363669E-2</v>
      </c>
      <c r="V41" s="278">
        <v>-0.26923076923076927</v>
      </c>
      <c r="W41" s="64">
        <v>0.20270270270270263</v>
      </c>
      <c r="X41" s="23">
        <v>-0.20401493930905701</v>
      </c>
      <c r="Y41" s="64">
        <v>0.35079726651480647</v>
      </c>
      <c r="Z41" s="64">
        <v>-0.12284482758620685</v>
      </c>
      <c r="AA41" s="344"/>
      <c r="AB41" s="64">
        <v>-0.12556053811659196</v>
      </c>
      <c r="AC41" s="278">
        <v>3.0392883617494482E-2</v>
      </c>
      <c r="AD41" s="64">
        <v>5.6179775280897903E-3</v>
      </c>
      <c r="AE41" s="23">
        <v>2.521994134897354E-2</v>
      </c>
      <c r="AF41" s="64">
        <v>-0.34907251264755479</v>
      </c>
      <c r="AG41" s="64">
        <v>-3.4398034398034349E-2</v>
      </c>
      <c r="AH41" s="344">
        <v>-0.22099999999999997</v>
      </c>
      <c r="AI41" s="64">
        <v>-5.12820512820511E-3</v>
      </c>
      <c r="AJ41" s="278">
        <v>-0.16043165467625897</v>
      </c>
      <c r="AK41" s="64">
        <v>-0.18156424581005581</v>
      </c>
      <c r="AL41" s="23">
        <v>-0.16475972540045769</v>
      </c>
    </row>
    <row r="42" spans="1:38">
      <c r="A42" s="60" t="s">
        <v>65</v>
      </c>
      <c r="B42" s="35">
        <v>445</v>
      </c>
      <c r="C42" s="130">
        <v>92</v>
      </c>
      <c r="D42" s="130">
        <v>82</v>
      </c>
      <c r="E42" s="130">
        <v>107</v>
      </c>
      <c r="F42" s="130">
        <v>122</v>
      </c>
      <c r="G42" s="35">
        <v>403</v>
      </c>
      <c r="H42" s="130">
        <v>121</v>
      </c>
      <c r="I42" s="130">
        <v>119</v>
      </c>
      <c r="J42" s="130">
        <v>113</v>
      </c>
      <c r="K42" s="130">
        <v>117</v>
      </c>
      <c r="L42" s="35">
        <v>470</v>
      </c>
      <c r="M42" s="130">
        <v>106</v>
      </c>
      <c r="N42" s="130">
        <v>141</v>
      </c>
      <c r="O42" s="130">
        <v>207</v>
      </c>
      <c r="P42" s="276">
        <v>454</v>
      </c>
      <c r="Q42" s="130">
        <v>115</v>
      </c>
      <c r="R42" s="35">
        <v>569</v>
      </c>
      <c r="S42" s="130">
        <v>49</v>
      </c>
      <c r="T42" s="130">
        <v>163</v>
      </c>
      <c r="U42" s="130">
        <v>91</v>
      </c>
      <c r="V42" s="276">
        <v>303</v>
      </c>
      <c r="W42" s="130">
        <v>100</v>
      </c>
      <c r="X42" s="35">
        <v>403</v>
      </c>
      <c r="Y42" s="130">
        <v>68</v>
      </c>
      <c r="Z42" s="130">
        <v>90</v>
      </c>
      <c r="AA42" s="353">
        <v>158</v>
      </c>
      <c r="AB42" s="130">
        <v>110</v>
      </c>
      <c r="AC42" s="276">
        <v>268</v>
      </c>
      <c r="AD42" s="130">
        <v>74</v>
      </c>
      <c r="AE42" s="35">
        <v>342</v>
      </c>
      <c r="AF42" s="130">
        <v>94</v>
      </c>
      <c r="AG42" s="130">
        <v>76</v>
      </c>
      <c r="AH42" s="352">
        <v>170</v>
      </c>
      <c r="AI42" s="130">
        <v>79</v>
      </c>
      <c r="AJ42" s="276">
        <v>249</v>
      </c>
      <c r="AK42" s="130">
        <v>83</v>
      </c>
      <c r="AL42" s="35">
        <v>332</v>
      </c>
    </row>
    <row r="43" spans="1:38" ht="9.75" customHeight="1">
      <c r="A43" s="62" t="s">
        <v>7</v>
      </c>
      <c r="B43" s="23"/>
      <c r="C43" s="63"/>
      <c r="D43" s="63">
        <v>-0.10869565217391308</v>
      </c>
      <c r="E43" s="63">
        <v>0.30487804878048785</v>
      </c>
      <c r="F43" s="63">
        <v>0.14018691588785037</v>
      </c>
      <c r="G43" s="23"/>
      <c r="H43" s="63">
        <v>-8.1967213114754189E-3</v>
      </c>
      <c r="I43" s="63">
        <v>-1.6528925619834656E-2</v>
      </c>
      <c r="J43" s="63">
        <v>-5.0420168067226934E-2</v>
      </c>
      <c r="K43" s="63">
        <v>3.539823008849563E-2</v>
      </c>
      <c r="L43" s="23"/>
      <c r="M43" s="63">
        <v>-9.4017094017094016E-2</v>
      </c>
      <c r="N43" s="63">
        <v>0.33018867924528306</v>
      </c>
      <c r="O43" s="63">
        <v>0.46808510638297873</v>
      </c>
      <c r="P43" s="277"/>
      <c r="Q43" s="63">
        <v>-0.44444444444444442</v>
      </c>
      <c r="R43" s="23"/>
      <c r="S43" s="63">
        <v>-0.57391304347826089</v>
      </c>
      <c r="T43" s="63">
        <v>2.3265306122448979</v>
      </c>
      <c r="U43" s="63">
        <v>-0.44171779141104295</v>
      </c>
      <c r="V43" s="277"/>
      <c r="W43" s="63">
        <v>9.8901098901098994E-2</v>
      </c>
      <c r="X43" s="23"/>
      <c r="Y43" s="63">
        <v>-0.31999999999999995</v>
      </c>
      <c r="Z43" s="63">
        <v>0.32352941176470584</v>
      </c>
      <c r="AA43" s="354"/>
      <c r="AB43" s="63">
        <v>0.22222222222222232</v>
      </c>
      <c r="AC43" s="277"/>
      <c r="AD43" s="63">
        <v>-0.32727272727272727</v>
      </c>
      <c r="AE43" s="23"/>
      <c r="AF43" s="63">
        <v>0.27027027027027017</v>
      </c>
      <c r="AG43" s="63">
        <v>-0.19148936170212771</v>
      </c>
      <c r="AH43" s="343"/>
      <c r="AI43" s="63">
        <v>3.9473684210526327E-2</v>
      </c>
      <c r="AJ43" s="277"/>
      <c r="AK43" s="63">
        <v>5.0632911392405111E-2</v>
      </c>
      <c r="AL43" s="23"/>
    </row>
    <row r="44" spans="1:38" ht="11.25" customHeight="1">
      <c r="A44" s="62" t="s">
        <v>8</v>
      </c>
      <c r="B44" s="23"/>
      <c r="C44" s="64"/>
      <c r="D44" s="64"/>
      <c r="E44" s="64"/>
      <c r="F44" s="64"/>
      <c r="G44" s="23">
        <v>-9.4382022471910076E-2</v>
      </c>
      <c r="H44" s="64">
        <v>0.31521739130434789</v>
      </c>
      <c r="I44" s="64">
        <v>0.45121951219512191</v>
      </c>
      <c r="J44" s="64">
        <v>5.6074766355140193E-2</v>
      </c>
      <c r="K44" s="64">
        <v>-4.0983606557377095E-2</v>
      </c>
      <c r="L44" s="23">
        <v>0.16625310173697261</v>
      </c>
      <c r="M44" s="64">
        <v>-0.12396694214876036</v>
      </c>
      <c r="N44" s="64">
        <v>0.18487394957983194</v>
      </c>
      <c r="O44" s="64">
        <v>0.83185840707964598</v>
      </c>
      <c r="P44" s="278"/>
      <c r="Q44" s="64">
        <v>-1.7094017094017144E-2</v>
      </c>
      <c r="R44" s="23">
        <v>0.21063829787234045</v>
      </c>
      <c r="S44" s="64">
        <v>-0.53773584905660377</v>
      </c>
      <c r="T44" s="64">
        <v>0.15602836879432624</v>
      </c>
      <c r="U44" s="64">
        <v>-0.56038647342995174</v>
      </c>
      <c r="V44" s="278">
        <v>-0.33259911894273131</v>
      </c>
      <c r="W44" s="64">
        <v>-0.13043478260869568</v>
      </c>
      <c r="X44" s="23">
        <v>-0.29173989455184535</v>
      </c>
      <c r="Y44" s="64">
        <v>0.38775510204081631</v>
      </c>
      <c r="Z44" s="64">
        <v>-0.44785276073619629</v>
      </c>
      <c r="AA44" s="344"/>
      <c r="AB44" s="64">
        <v>0.20879120879120872</v>
      </c>
      <c r="AC44" s="278">
        <v>-0.11551155115511547</v>
      </c>
      <c r="AD44" s="64">
        <v>-0.26</v>
      </c>
      <c r="AE44" s="23">
        <v>-0.15136476426799006</v>
      </c>
      <c r="AF44" s="64">
        <v>0.38235294117647056</v>
      </c>
      <c r="AG44" s="64">
        <v>-0.15555555555555556</v>
      </c>
      <c r="AH44" s="344">
        <v>7.5949367088607556E-2</v>
      </c>
      <c r="AI44" s="64">
        <v>-0.28181818181818186</v>
      </c>
      <c r="AJ44" s="278">
        <v>-7.089552238805974E-2</v>
      </c>
      <c r="AK44" s="64">
        <v>0.12162162162162171</v>
      </c>
      <c r="AL44" s="23">
        <v>-2.9239766081871399E-2</v>
      </c>
    </row>
    <row r="45" spans="1:38">
      <c r="A45" s="60" t="s">
        <v>144</v>
      </c>
      <c r="B45" s="35">
        <v>399</v>
      </c>
      <c r="C45" s="130">
        <v>102</v>
      </c>
      <c r="D45" s="130">
        <v>97</v>
      </c>
      <c r="E45" s="130">
        <v>109</v>
      </c>
      <c r="F45" s="130">
        <v>88</v>
      </c>
      <c r="G45" s="35">
        <v>396</v>
      </c>
      <c r="H45" s="130">
        <v>89</v>
      </c>
      <c r="I45" s="130">
        <v>66</v>
      </c>
      <c r="J45" s="130">
        <v>81</v>
      </c>
      <c r="K45" s="163">
        <v>-49</v>
      </c>
      <c r="L45" s="35">
        <v>187</v>
      </c>
      <c r="M45" s="130">
        <v>104</v>
      </c>
      <c r="N45" s="130">
        <v>172</v>
      </c>
      <c r="O45" s="130">
        <v>58</v>
      </c>
      <c r="P45" s="276">
        <v>334</v>
      </c>
      <c r="Q45" s="163">
        <v>47</v>
      </c>
      <c r="R45" s="35">
        <v>381</v>
      </c>
      <c r="S45" s="130">
        <v>95</v>
      </c>
      <c r="T45" s="130">
        <v>72</v>
      </c>
      <c r="U45" s="130">
        <v>55</v>
      </c>
      <c r="V45" s="276">
        <v>222</v>
      </c>
      <c r="W45" s="163">
        <v>40</v>
      </c>
      <c r="X45" s="35">
        <v>262</v>
      </c>
      <c r="Y45" s="130">
        <v>125</v>
      </c>
      <c r="Z45" s="130">
        <v>79</v>
      </c>
      <c r="AA45" s="353">
        <v>204</v>
      </c>
      <c r="AB45" s="130">
        <v>61</v>
      </c>
      <c r="AC45" s="276">
        <v>265</v>
      </c>
      <c r="AD45" s="163">
        <v>78</v>
      </c>
      <c r="AE45" s="35">
        <v>343</v>
      </c>
      <c r="AF45" s="130">
        <v>74</v>
      </c>
      <c r="AG45" s="130">
        <v>74</v>
      </c>
      <c r="AH45" s="352">
        <v>148</v>
      </c>
      <c r="AI45" s="130">
        <v>74</v>
      </c>
      <c r="AJ45" s="276">
        <v>222</v>
      </c>
      <c r="AK45" s="163">
        <v>57</v>
      </c>
      <c r="AL45" s="35">
        <v>279</v>
      </c>
    </row>
    <row r="46" spans="1:38" ht="9" customHeight="1">
      <c r="A46" s="62" t="s">
        <v>7</v>
      </c>
      <c r="B46" s="23"/>
      <c r="C46" s="63"/>
      <c r="D46" s="63">
        <v>-4.9019607843137303E-2</v>
      </c>
      <c r="E46" s="63">
        <v>0.12371134020618557</v>
      </c>
      <c r="F46" s="63">
        <v>-0.19266055045871555</v>
      </c>
      <c r="G46" s="23"/>
      <c r="H46" s="63">
        <v>1.1363636363636465E-2</v>
      </c>
      <c r="I46" s="63">
        <v>-0.2584269662921348</v>
      </c>
      <c r="J46" s="63">
        <v>0.22727272727272729</v>
      </c>
      <c r="K46" s="75" t="s">
        <v>33</v>
      </c>
      <c r="L46" s="23"/>
      <c r="M46" s="75" t="s">
        <v>33</v>
      </c>
      <c r="N46" s="63">
        <v>0.65384615384615374</v>
      </c>
      <c r="O46" s="63">
        <v>-0.66279069767441867</v>
      </c>
      <c r="P46" s="277"/>
      <c r="Q46" s="63">
        <v>-0.18965517241379315</v>
      </c>
      <c r="R46" s="23"/>
      <c r="S46" s="63">
        <v>1.021276595744681</v>
      </c>
      <c r="T46" s="63">
        <v>-0.24210526315789471</v>
      </c>
      <c r="U46" s="63">
        <v>-0.23611111111111116</v>
      </c>
      <c r="V46" s="277"/>
      <c r="W46" s="63">
        <v>-0.27272727272727271</v>
      </c>
      <c r="X46" s="23"/>
      <c r="Y46" s="63">
        <v>2.125</v>
      </c>
      <c r="Z46" s="63">
        <v>-0.36799999999999999</v>
      </c>
      <c r="AA46" s="354"/>
      <c r="AB46" s="63">
        <v>-0.22784810126582278</v>
      </c>
      <c r="AC46" s="277"/>
      <c r="AD46" s="63">
        <v>0.27868852459016402</v>
      </c>
      <c r="AE46" s="23"/>
      <c r="AF46" s="63">
        <v>-5.1282051282051322E-2</v>
      </c>
      <c r="AG46" s="63">
        <v>0</v>
      </c>
      <c r="AH46" s="343"/>
      <c r="AI46" s="63">
        <v>0</v>
      </c>
      <c r="AJ46" s="277"/>
      <c r="AK46" s="63">
        <v>-0.22972972972972971</v>
      </c>
      <c r="AL46" s="23"/>
    </row>
    <row r="47" spans="1:38" ht="11.25" customHeight="1">
      <c r="A47" s="62" t="s">
        <v>8</v>
      </c>
      <c r="B47" s="23"/>
      <c r="C47" s="64"/>
      <c r="D47" s="64"/>
      <c r="E47" s="64"/>
      <c r="F47" s="64"/>
      <c r="G47" s="23">
        <v>-7.5187969924812581E-3</v>
      </c>
      <c r="H47" s="64">
        <v>-0.12745098039215685</v>
      </c>
      <c r="I47" s="64">
        <v>-0.31958762886597936</v>
      </c>
      <c r="J47" s="64">
        <v>-0.25688073394495414</v>
      </c>
      <c r="K47" s="75" t="s">
        <v>33</v>
      </c>
      <c r="L47" s="23">
        <v>-0.52777777777777779</v>
      </c>
      <c r="M47" s="64">
        <v>0.1685393258426966</v>
      </c>
      <c r="N47" s="64">
        <v>1.606060606060606</v>
      </c>
      <c r="O47" s="64">
        <v>-0.28395061728395066</v>
      </c>
      <c r="P47" s="278"/>
      <c r="Q47" s="75" t="s">
        <v>33</v>
      </c>
      <c r="R47" s="23">
        <v>1.0374331550802141</v>
      </c>
      <c r="S47" s="64">
        <v>-8.6538461538461564E-2</v>
      </c>
      <c r="T47" s="64">
        <v>-0.58139534883720922</v>
      </c>
      <c r="U47" s="64">
        <v>-5.1724137931034475E-2</v>
      </c>
      <c r="V47" s="278">
        <v>-0.33532934131736525</v>
      </c>
      <c r="W47" s="64">
        <v>-0.14893617021276595</v>
      </c>
      <c r="X47" s="23">
        <v>-0.31233595800524938</v>
      </c>
      <c r="Y47" s="64">
        <v>0.31578947368421062</v>
      </c>
      <c r="Z47" s="64">
        <v>9.7222222222222321E-2</v>
      </c>
      <c r="AA47" s="344"/>
      <c r="AB47" s="64">
        <v>0.10909090909090913</v>
      </c>
      <c r="AC47" s="278">
        <v>0.19369369369369371</v>
      </c>
      <c r="AD47" s="64">
        <v>0.95</v>
      </c>
      <c r="AE47" s="23">
        <v>0.30916030534351147</v>
      </c>
      <c r="AF47" s="64">
        <v>-0.40800000000000003</v>
      </c>
      <c r="AG47" s="64">
        <v>-6.3291139240506333E-2</v>
      </c>
      <c r="AH47" s="344">
        <v>-0.27450980392156865</v>
      </c>
      <c r="AI47" s="64">
        <v>0.21311475409836067</v>
      </c>
      <c r="AJ47" s="278">
        <v>-0.16226415094339619</v>
      </c>
      <c r="AK47" s="64">
        <v>-0.26923076923076927</v>
      </c>
      <c r="AL47" s="23">
        <v>-0.1865889212827988</v>
      </c>
    </row>
    <row r="48" spans="1:38">
      <c r="A48" s="60" t="s">
        <v>418</v>
      </c>
      <c r="B48" s="35">
        <v>1232</v>
      </c>
      <c r="C48" s="61">
        <v>319</v>
      </c>
      <c r="D48" s="61">
        <v>317</v>
      </c>
      <c r="E48" s="61">
        <v>276</v>
      </c>
      <c r="F48" s="130">
        <v>260</v>
      </c>
      <c r="G48" s="35">
        <v>1172</v>
      </c>
      <c r="H48" s="61">
        <v>263</v>
      </c>
      <c r="I48" s="61">
        <v>202</v>
      </c>
      <c r="J48" s="61">
        <v>257</v>
      </c>
      <c r="K48" s="163">
        <v>-155</v>
      </c>
      <c r="L48" s="35">
        <v>567</v>
      </c>
      <c r="M48" s="61">
        <v>321</v>
      </c>
      <c r="N48" s="61">
        <v>562</v>
      </c>
      <c r="O48" s="61">
        <v>175</v>
      </c>
      <c r="P48" s="276">
        <v>1058</v>
      </c>
      <c r="Q48" s="163">
        <v>134</v>
      </c>
      <c r="R48" s="35">
        <v>1192</v>
      </c>
      <c r="S48" s="61">
        <v>295</v>
      </c>
      <c r="T48" s="61">
        <v>229</v>
      </c>
      <c r="U48" s="61">
        <v>300</v>
      </c>
      <c r="V48" s="276">
        <v>824</v>
      </c>
      <c r="W48" s="163">
        <v>216</v>
      </c>
      <c r="X48" s="35">
        <v>1040</v>
      </c>
      <c r="Y48" s="61">
        <v>400</v>
      </c>
      <c r="Z48" s="61">
        <v>238</v>
      </c>
      <c r="AA48" s="353">
        <v>638</v>
      </c>
      <c r="AB48" s="61">
        <v>219</v>
      </c>
      <c r="AC48" s="276">
        <v>857</v>
      </c>
      <c r="AD48" s="163">
        <v>206</v>
      </c>
      <c r="AE48" s="35">
        <v>1063</v>
      </c>
      <c r="AF48" s="61">
        <v>218</v>
      </c>
      <c r="AG48" s="61">
        <v>243</v>
      </c>
      <c r="AH48" s="352">
        <v>461</v>
      </c>
      <c r="AI48" s="61">
        <v>235</v>
      </c>
      <c r="AJ48" s="276">
        <v>696</v>
      </c>
      <c r="AK48" s="163">
        <v>153</v>
      </c>
      <c r="AL48" s="35">
        <v>849</v>
      </c>
    </row>
    <row r="49" spans="1:38" ht="10.5" customHeight="1">
      <c r="A49" s="62" t="s">
        <v>7</v>
      </c>
      <c r="B49" s="23"/>
      <c r="C49" s="63"/>
      <c r="D49" s="63">
        <v>-6.2695924764890609E-3</v>
      </c>
      <c r="E49" s="63">
        <v>-0.12933753943217663</v>
      </c>
      <c r="F49" s="63">
        <v>-5.7971014492753659E-2</v>
      </c>
      <c r="G49" s="23"/>
      <c r="H49" s="63">
        <v>1.1538461538461497E-2</v>
      </c>
      <c r="I49" s="63">
        <v>-0.23193916349809884</v>
      </c>
      <c r="J49" s="63">
        <v>0.2722772277227723</v>
      </c>
      <c r="K49" s="75" t="s">
        <v>33</v>
      </c>
      <c r="L49" s="23"/>
      <c r="M49" s="75" t="s">
        <v>33</v>
      </c>
      <c r="N49" s="63">
        <v>0.75077881619937692</v>
      </c>
      <c r="O49" s="63">
        <v>-0.68861209964412806</v>
      </c>
      <c r="P49" s="277"/>
      <c r="Q49" s="63">
        <v>-0.23428571428571432</v>
      </c>
      <c r="R49" s="23"/>
      <c r="S49" s="63">
        <v>1.2014925373134329</v>
      </c>
      <c r="T49" s="63">
        <v>-0.22372881355932206</v>
      </c>
      <c r="U49" s="63">
        <v>0.31004366812227069</v>
      </c>
      <c r="V49" s="277"/>
      <c r="W49" s="63">
        <v>-0.28000000000000003</v>
      </c>
      <c r="X49" s="23"/>
      <c r="Y49" s="63">
        <v>0.85185185185185186</v>
      </c>
      <c r="Z49" s="63">
        <v>-0.40500000000000003</v>
      </c>
      <c r="AA49" s="354"/>
      <c r="AB49" s="63">
        <v>-7.9831932773109293E-2</v>
      </c>
      <c r="AC49" s="277"/>
      <c r="AD49" s="63">
        <v>-5.9360730593607358E-2</v>
      </c>
      <c r="AE49" s="23"/>
      <c r="AF49" s="63">
        <v>5.8252427184465994E-2</v>
      </c>
      <c r="AG49" s="63">
        <v>0.1146788990825689</v>
      </c>
      <c r="AH49" s="343"/>
      <c r="AI49" s="63">
        <v>-3.2921810699588439E-2</v>
      </c>
      <c r="AJ49" s="277"/>
      <c r="AK49" s="63">
        <v>-0.34893617021276591</v>
      </c>
      <c r="AL49" s="23"/>
    </row>
    <row r="50" spans="1:38" ht="11.25" customHeight="1">
      <c r="A50" s="62" t="s">
        <v>8</v>
      </c>
      <c r="B50" s="23"/>
      <c r="C50" s="64"/>
      <c r="D50" s="64"/>
      <c r="E50" s="64"/>
      <c r="F50" s="64"/>
      <c r="G50" s="23">
        <v>-4.870129870129869E-2</v>
      </c>
      <c r="H50" s="64">
        <v>-0.17554858934169282</v>
      </c>
      <c r="I50" s="64">
        <v>-0.36277602523659302</v>
      </c>
      <c r="J50" s="64">
        <v>-6.88405797101449E-2</v>
      </c>
      <c r="K50" s="75" t="s">
        <v>33</v>
      </c>
      <c r="L50" s="23">
        <v>-0.5162116040955631</v>
      </c>
      <c r="M50" s="64">
        <v>0.22053231939163509</v>
      </c>
      <c r="N50" s="64">
        <v>1.782178217821782</v>
      </c>
      <c r="O50" s="64">
        <v>-0.31906614785992216</v>
      </c>
      <c r="P50" s="278"/>
      <c r="Q50" s="75" t="s">
        <v>33</v>
      </c>
      <c r="R50" s="23">
        <v>1.1022927689594355</v>
      </c>
      <c r="S50" s="64">
        <v>-8.0996884735202501E-2</v>
      </c>
      <c r="T50" s="64">
        <v>-0.592526690391459</v>
      </c>
      <c r="U50" s="64">
        <v>0.71428571428571419</v>
      </c>
      <c r="V50" s="278">
        <v>-0.22117202268431002</v>
      </c>
      <c r="W50" s="64">
        <v>0.61194029850746268</v>
      </c>
      <c r="X50" s="23">
        <v>-0.12751677852348997</v>
      </c>
      <c r="Y50" s="64">
        <v>0.35593220338983045</v>
      </c>
      <c r="Z50" s="64">
        <v>3.9301310043668103E-2</v>
      </c>
      <c r="AA50" s="344"/>
      <c r="AB50" s="64">
        <v>-0.27</v>
      </c>
      <c r="AC50" s="278">
        <v>4.0048543689320315E-2</v>
      </c>
      <c r="AD50" s="64">
        <v>-4.629629629629628E-2</v>
      </c>
      <c r="AE50" s="23">
        <v>2.2115384615384537E-2</v>
      </c>
      <c r="AF50" s="64">
        <v>-0.45499999999999996</v>
      </c>
      <c r="AG50" s="64">
        <v>2.1008403361344463E-2</v>
      </c>
      <c r="AH50" s="344">
        <v>-0.27742946708463945</v>
      </c>
      <c r="AI50" s="64">
        <v>7.3059360730593603E-2</v>
      </c>
      <c r="AJ50" s="278">
        <v>-0.18786464410735126</v>
      </c>
      <c r="AK50" s="64">
        <v>-0.25728155339805825</v>
      </c>
      <c r="AL50" s="23">
        <v>-0.20131702728127943</v>
      </c>
    </row>
    <row r="51" spans="1:38">
      <c r="A51" s="79" t="s">
        <v>321</v>
      </c>
      <c r="B51" s="35">
        <v>1222.25</v>
      </c>
      <c r="C51" s="193">
        <v>315.95999999999998</v>
      </c>
      <c r="D51" s="193">
        <v>316.24</v>
      </c>
      <c r="E51" s="193">
        <v>257.76</v>
      </c>
      <c r="F51" s="130">
        <v>264.56</v>
      </c>
      <c r="G51" s="35">
        <v>1154.52</v>
      </c>
      <c r="H51" s="193">
        <v>276.86</v>
      </c>
      <c r="I51" s="193">
        <v>270.52999999999997</v>
      </c>
      <c r="J51" s="193">
        <v>255.46</v>
      </c>
      <c r="K51" s="130">
        <v>236.92999999999995</v>
      </c>
      <c r="L51" s="35">
        <v>1039.78</v>
      </c>
      <c r="M51" s="193">
        <v>267.87</v>
      </c>
      <c r="N51" s="193">
        <v>236.29000000000002</v>
      </c>
      <c r="O51" s="193">
        <v>168.84</v>
      </c>
      <c r="P51" s="276">
        <v>673</v>
      </c>
      <c r="Q51" s="130">
        <v>206.37999999999994</v>
      </c>
      <c r="R51" s="35">
        <v>879.38</v>
      </c>
      <c r="S51" s="193">
        <v>291.92</v>
      </c>
      <c r="T51" s="193">
        <v>227.46</v>
      </c>
      <c r="U51" s="193">
        <v>296.14999999999998</v>
      </c>
      <c r="V51" s="276">
        <v>815.53</v>
      </c>
      <c r="W51" s="130">
        <v>276.82999999999987</v>
      </c>
      <c r="X51" s="35">
        <v>1092.3599999999999</v>
      </c>
      <c r="Y51" s="67">
        <v>290</v>
      </c>
      <c r="Z51" s="193">
        <v>247.62</v>
      </c>
      <c r="AA51" s="353">
        <v>537.62</v>
      </c>
      <c r="AB51" s="193">
        <v>228.16</v>
      </c>
      <c r="AC51" s="276">
        <v>765.78</v>
      </c>
      <c r="AD51" s="130">
        <v>231</v>
      </c>
      <c r="AE51" s="35">
        <v>997.15</v>
      </c>
      <c r="AF51" s="67">
        <v>256.19</v>
      </c>
      <c r="AG51" s="67">
        <v>246.54</v>
      </c>
      <c r="AH51" s="352">
        <v>502.73</v>
      </c>
      <c r="AI51" s="193">
        <v>236.85</v>
      </c>
      <c r="AJ51" s="276">
        <v>740</v>
      </c>
      <c r="AK51" s="130">
        <v>201</v>
      </c>
      <c r="AL51" s="35">
        <v>938.24</v>
      </c>
    </row>
    <row r="52" spans="1:38">
      <c r="A52" s="62" t="s">
        <v>7</v>
      </c>
      <c r="B52" s="23"/>
      <c r="C52" s="63"/>
      <c r="D52" s="63">
        <v>8.8618812507923472E-4</v>
      </c>
      <c r="E52" s="63">
        <v>-0.18492284341006837</v>
      </c>
      <c r="F52" s="63">
        <v>2.6381129733085151E-2</v>
      </c>
      <c r="G52" s="23"/>
      <c r="H52" s="63">
        <v>4.6492289083761795E-2</v>
      </c>
      <c r="I52" s="63">
        <v>-2.2863541139926502E-2</v>
      </c>
      <c r="J52" s="63">
        <v>-5.5705467046168522E-2</v>
      </c>
      <c r="K52" s="63">
        <v>-7.2535817740546737E-2</v>
      </c>
      <c r="L52" s="23"/>
      <c r="M52" s="63">
        <v>0.13058709323428896</v>
      </c>
      <c r="N52" s="63">
        <v>-0.11789300780229206</v>
      </c>
      <c r="O52" s="63">
        <v>-0.28545431461339887</v>
      </c>
      <c r="P52" s="277"/>
      <c r="Q52" s="63">
        <v>0.22234067756455778</v>
      </c>
      <c r="R52" s="23"/>
      <c r="S52" s="63">
        <v>0.41447814710727826</v>
      </c>
      <c r="T52" s="63">
        <v>-0.22081392162236235</v>
      </c>
      <c r="U52" s="63">
        <v>0.30198716257803548</v>
      </c>
      <c r="V52" s="277"/>
      <c r="W52" s="63">
        <v>-6.5237210872868823E-2</v>
      </c>
      <c r="X52" s="23"/>
      <c r="Y52" s="63">
        <v>4.7574323592096679E-2</v>
      </c>
      <c r="Z52" s="63">
        <v>-0.14613793103448269</v>
      </c>
      <c r="AA52" s="354"/>
      <c r="AB52" s="63">
        <v>-7.8588159276310465E-2</v>
      </c>
      <c r="AC52" s="277"/>
      <c r="AD52" s="63">
        <v>1.244740532959332E-2</v>
      </c>
      <c r="AE52" s="23"/>
      <c r="AF52" s="63">
        <v>0.10904761904761906</v>
      </c>
      <c r="AG52" s="63">
        <v>-3.7667356259026508E-2</v>
      </c>
      <c r="AH52" s="343"/>
      <c r="AI52" s="63">
        <v>-3.9303966901922616E-2</v>
      </c>
      <c r="AJ52" s="277"/>
      <c r="AK52" s="63">
        <v>-0.15136162127929065</v>
      </c>
      <c r="AL52" s="23"/>
    </row>
    <row r="53" spans="1:38" ht="15" customHeight="1">
      <c r="A53" s="62" t="s">
        <v>8</v>
      </c>
      <c r="B53" s="23"/>
      <c r="C53" s="64"/>
      <c r="D53" s="64"/>
      <c r="E53" s="64"/>
      <c r="F53" s="64"/>
      <c r="G53" s="23">
        <v>-5.5414195131928801E-2</v>
      </c>
      <c r="H53" s="64">
        <v>-0.12374984175212045</v>
      </c>
      <c r="I53" s="64">
        <v>-0.14454211990893007</v>
      </c>
      <c r="J53" s="64">
        <v>-8.9230291744257784E-3</v>
      </c>
      <c r="K53" s="64">
        <v>-0.10443755669791366</v>
      </c>
      <c r="L53" s="23">
        <v>-9.9383293489935243E-2</v>
      </c>
      <c r="M53" s="64">
        <v>-3.247128512605657E-2</v>
      </c>
      <c r="N53" s="64">
        <v>-0.12656636971870017</v>
      </c>
      <c r="O53" s="64">
        <v>-0.3390746105065372</v>
      </c>
      <c r="P53" s="278"/>
      <c r="Q53" s="64">
        <v>-0.12894103743721785</v>
      </c>
      <c r="R53" s="23">
        <v>-0.1542634018734732</v>
      </c>
      <c r="S53" s="64">
        <v>8.9782357113525224E-2</v>
      </c>
      <c r="T53" s="64">
        <v>-3.7369334292606582E-2</v>
      </c>
      <c r="U53" s="64">
        <v>0.75402748163942168</v>
      </c>
      <c r="V53" s="278">
        <v>0.2117830609212481</v>
      </c>
      <c r="W53" s="64">
        <v>0.34136059695706922</v>
      </c>
      <c r="X53" s="23">
        <v>0.24219336350610643</v>
      </c>
      <c r="Y53" s="64">
        <v>-6.5771444231297327E-3</v>
      </c>
      <c r="Z53" s="64">
        <v>8.8630968082300088E-2</v>
      </c>
      <c r="AA53" s="344"/>
      <c r="AB53" s="64">
        <v>-0.22957960492993412</v>
      </c>
      <c r="AC53" s="278">
        <v>-6.1003273944551406E-2</v>
      </c>
      <c r="AD53" s="64">
        <v>-0.16555286638008848</v>
      </c>
      <c r="AE53" s="23">
        <v>-8.7159910652165884E-2</v>
      </c>
      <c r="AF53" s="64">
        <v>-0.11658620689655175</v>
      </c>
      <c r="AG53" s="64">
        <v>-4.3615216864550943E-3</v>
      </c>
      <c r="AH53" s="344">
        <v>-6.4897139243331736E-2</v>
      </c>
      <c r="AI53" s="64">
        <v>3.8087307152875116E-2</v>
      </c>
      <c r="AJ53" s="278">
        <v>-3.3665021285486652E-2</v>
      </c>
      <c r="AK53" s="64">
        <v>-0.12987012987012991</v>
      </c>
      <c r="AL53" s="23">
        <v>-5.9078373364087611E-2</v>
      </c>
    </row>
    <row r="54" spans="1:38">
      <c r="A54" s="60" t="s">
        <v>9</v>
      </c>
      <c r="B54" s="35">
        <v>2793</v>
      </c>
      <c r="C54" s="67">
        <v>693</v>
      </c>
      <c r="D54" s="67">
        <v>673</v>
      </c>
      <c r="E54" s="67">
        <v>678</v>
      </c>
      <c r="F54" s="61">
        <v>655</v>
      </c>
      <c r="G54" s="35">
        <v>2699</v>
      </c>
      <c r="H54" s="67">
        <v>677</v>
      </c>
      <c r="I54" s="67">
        <v>598</v>
      </c>
      <c r="J54" s="67">
        <v>669</v>
      </c>
      <c r="K54" s="61">
        <v>130</v>
      </c>
      <c r="L54" s="35">
        <v>2074</v>
      </c>
      <c r="M54" s="67">
        <v>738</v>
      </c>
      <c r="N54" s="67">
        <v>1079</v>
      </c>
      <c r="O54" s="67">
        <v>665</v>
      </c>
      <c r="P54" s="276">
        <v>2482</v>
      </c>
      <c r="Q54" s="61">
        <v>521</v>
      </c>
      <c r="R54" s="35">
        <v>3003</v>
      </c>
      <c r="S54" s="67">
        <v>651</v>
      </c>
      <c r="T54" s="67">
        <v>682</v>
      </c>
      <c r="U54" s="67">
        <v>668</v>
      </c>
      <c r="V54" s="276">
        <v>2001</v>
      </c>
      <c r="W54" s="61">
        <v>581</v>
      </c>
      <c r="X54" s="35">
        <v>2582</v>
      </c>
      <c r="Y54" s="67">
        <v>816</v>
      </c>
      <c r="Z54" s="67">
        <v>638</v>
      </c>
      <c r="AA54" s="353">
        <v>1454</v>
      </c>
      <c r="AB54" s="67">
        <v>629</v>
      </c>
      <c r="AC54" s="276">
        <v>2083</v>
      </c>
      <c r="AD54" s="61">
        <v>603</v>
      </c>
      <c r="AE54" s="35">
        <v>2686</v>
      </c>
      <c r="AF54" s="67">
        <v>625</v>
      </c>
      <c r="AG54" s="67">
        <v>641</v>
      </c>
      <c r="AH54" s="352">
        <v>1266</v>
      </c>
      <c r="AI54" s="193">
        <v>640</v>
      </c>
      <c r="AJ54" s="276">
        <v>1906</v>
      </c>
      <c r="AK54" s="61">
        <v>559</v>
      </c>
      <c r="AL54" s="35">
        <v>2465</v>
      </c>
    </row>
    <row r="55" spans="1:38" ht="9" customHeight="1">
      <c r="A55" s="62" t="s">
        <v>7</v>
      </c>
      <c r="B55" s="23"/>
      <c r="C55" s="63"/>
      <c r="D55" s="63">
        <v>-2.8860028860028808E-2</v>
      </c>
      <c r="E55" s="63">
        <v>7.429420505200568E-3</v>
      </c>
      <c r="F55" s="63">
        <v>-3.3923303834808238E-2</v>
      </c>
      <c r="G55" s="23"/>
      <c r="H55" s="63">
        <v>3.3587786259541952E-2</v>
      </c>
      <c r="I55" s="63">
        <v>-0.11669128508124071</v>
      </c>
      <c r="J55" s="63">
        <v>0.11872909698996659</v>
      </c>
      <c r="K55" s="63">
        <v>-0.8056801195814649</v>
      </c>
      <c r="L55" s="23"/>
      <c r="M55" s="63">
        <v>4.6769230769230772</v>
      </c>
      <c r="N55" s="63">
        <v>0.46205962059620598</v>
      </c>
      <c r="O55" s="63">
        <v>-0.38368860055607046</v>
      </c>
      <c r="P55" s="277"/>
      <c r="Q55" s="63">
        <v>-0.2165413533834587</v>
      </c>
      <c r="R55" s="23"/>
      <c r="S55" s="63">
        <v>0.24952015355086377</v>
      </c>
      <c r="T55" s="63">
        <v>4.7619047619047672E-2</v>
      </c>
      <c r="U55" s="63">
        <v>-2.0527859237536639E-2</v>
      </c>
      <c r="V55" s="277"/>
      <c r="W55" s="63">
        <v>-0.13023952095808389</v>
      </c>
      <c r="X55" s="23"/>
      <c r="Y55" s="63">
        <v>0.40447504302925985</v>
      </c>
      <c r="Z55" s="63">
        <v>-0.21813725490196079</v>
      </c>
      <c r="AA55" s="354"/>
      <c r="AB55" s="63">
        <v>-1.4106583072100332E-2</v>
      </c>
      <c r="AC55" s="277"/>
      <c r="AD55" s="63">
        <v>-4.1335453100158959E-2</v>
      </c>
      <c r="AE55" s="23"/>
      <c r="AF55" s="63">
        <v>3.6484245439469376E-2</v>
      </c>
      <c r="AG55" s="63">
        <v>2.5600000000000067E-2</v>
      </c>
      <c r="AH55" s="343"/>
      <c r="AI55" s="63">
        <v>-1.5600624024960652E-3</v>
      </c>
      <c r="AJ55" s="277"/>
      <c r="AK55" s="63">
        <v>-0.12656250000000002</v>
      </c>
      <c r="AL55" s="23"/>
    </row>
    <row r="56" spans="1:38" ht="11.25" customHeight="1">
      <c r="A56" s="62" t="s">
        <v>8</v>
      </c>
      <c r="B56" s="23"/>
      <c r="C56" s="64"/>
      <c r="D56" s="64"/>
      <c r="E56" s="64"/>
      <c r="F56" s="64"/>
      <c r="G56" s="23">
        <v>-3.365556749015397E-2</v>
      </c>
      <c r="H56" s="64">
        <v>-2.3088023088023046E-2</v>
      </c>
      <c r="I56" s="64">
        <v>-0.11144130757800896</v>
      </c>
      <c r="J56" s="64">
        <v>-1.3274336283185861E-2</v>
      </c>
      <c r="K56" s="64">
        <v>-0.80152671755725191</v>
      </c>
      <c r="L56" s="23">
        <v>-0.23156724712856613</v>
      </c>
      <c r="M56" s="64">
        <v>9.0103397341211311E-2</v>
      </c>
      <c r="N56" s="64">
        <v>0.80434782608695654</v>
      </c>
      <c r="O56" s="64">
        <v>-5.9790732436472149E-3</v>
      </c>
      <c r="P56" s="278"/>
      <c r="Q56" s="64">
        <v>3.0076923076923077</v>
      </c>
      <c r="R56" s="23">
        <v>0.44792671166827391</v>
      </c>
      <c r="S56" s="64">
        <v>-0.11788617886178865</v>
      </c>
      <c r="T56" s="64">
        <v>-0.36793327154772937</v>
      </c>
      <c r="U56" s="64">
        <v>4.5112781954887993E-3</v>
      </c>
      <c r="V56" s="278">
        <v>-0.19379532634971797</v>
      </c>
      <c r="W56" s="64">
        <v>0.11516314779270642</v>
      </c>
      <c r="X56" s="23">
        <v>-0.14019314019314022</v>
      </c>
      <c r="Y56" s="64">
        <v>0.25345622119815658</v>
      </c>
      <c r="Z56" s="64">
        <v>-6.4516129032258118E-2</v>
      </c>
      <c r="AA56" s="344"/>
      <c r="AB56" s="64">
        <v>-5.8383233532934176E-2</v>
      </c>
      <c r="AC56" s="278">
        <v>4.0979510244877559E-2</v>
      </c>
      <c r="AD56" s="64">
        <v>3.7865748709122293E-2</v>
      </c>
      <c r="AE56" s="23">
        <v>4.027885360185901E-2</v>
      </c>
      <c r="AF56" s="64">
        <v>-0.23406862745098034</v>
      </c>
      <c r="AG56" s="64">
        <v>4.7021943573668512E-3</v>
      </c>
      <c r="AH56" s="344">
        <v>-0.12929848693259971</v>
      </c>
      <c r="AI56" s="64">
        <v>1.7488076311605649E-2</v>
      </c>
      <c r="AJ56" s="278">
        <v>-8.497359577532404E-2</v>
      </c>
      <c r="AK56" s="64">
        <v>-7.2968490878938641E-2</v>
      </c>
      <c r="AL56" s="23">
        <v>-8.2278481012658222E-2</v>
      </c>
    </row>
    <row r="57" spans="1:38">
      <c r="A57" s="79" t="s">
        <v>279</v>
      </c>
      <c r="B57" s="35">
        <v>2780</v>
      </c>
      <c r="C57" s="193">
        <v>689</v>
      </c>
      <c r="D57" s="193">
        <v>672</v>
      </c>
      <c r="E57" s="193">
        <v>654</v>
      </c>
      <c r="F57" s="193">
        <v>661</v>
      </c>
      <c r="G57" s="35">
        <v>2676</v>
      </c>
      <c r="H57" s="193">
        <v>695</v>
      </c>
      <c r="I57" s="193">
        <v>687</v>
      </c>
      <c r="J57" s="193">
        <v>667</v>
      </c>
      <c r="K57" s="193">
        <v>639</v>
      </c>
      <c r="L57" s="35">
        <v>2688</v>
      </c>
      <c r="M57" s="193">
        <v>669</v>
      </c>
      <c r="N57" s="193">
        <v>656</v>
      </c>
      <c r="O57" s="193">
        <v>657</v>
      </c>
      <c r="P57" s="276">
        <v>1982</v>
      </c>
      <c r="Q57" s="193">
        <v>615</v>
      </c>
      <c r="R57" s="35">
        <v>2597</v>
      </c>
      <c r="S57" s="193">
        <v>647</v>
      </c>
      <c r="T57" s="193">
        <v>680</v>
      </c>
      <c r="U57" s="193">
        <v>663</v>
      </c>
      <c r="V57" s="276">
        <v>1990</v>
      </c>
      <c r="W57" s="193">
        <v>660</v>
      </c>
      <c r="X57" s="35">
        <v>2650</v>
      </c>
      <c r="Y57" s="67">
        <v>671</v>
      </c>
      <c r="Z57" s="193">
        <v>649</v>
      </c>
      <c r="AA57" s="353">
        <v>1320</v>
      </c>
      <c r="AB57" s="193">
        <v>640</v>
      </c>
      <c r="AC57" s="276">
        <v>1960</v>
      </c>
      <c r="AD57" s="193">
        <v>636</v>
      </c>
      <c r="AE57" s="35">
        <v>2596</v>
      </c>
      <c r="AF57" s="67">
        <v>674</v>
      </c>
      <c r="AG57" s="67">
        <v>645</v>
      </c>
      <c r="AH57" s="352">
        <v>1319</v>
      </c>
      <c r="AI57" s="193">
        <v>643</v>
      </c>
      <c r="AJ57" s="276">
        <v>1962</v>
      </c>
      <c r="AK57" s="193">
        <v>618</v>
      </c>
      <c r="AL57" s="35">
        <v>2580</v>
      </c>
    </row>
    <row r="58" spans="1:38" ht="9.75" customHeight="1">
      <c r="A58" s="62" t="s">
        <v>7</v>
      </c>
      <c r="B58" s="23"/>
      <c r="C58" s="63"/>
      <c r="D58" s="63">
        <v>-2.4673439767779359E-2</v>
      </c>
      <c r="E58" s="63">
        <v>-2.6785714285714302E-2</v>
      </c>
      <c r="F58" s="63">
        <v>1.0703363914372988E-2</v>
      </c>
      <c r="G58" s="23"/>
      <c r="H58" s="63">
        <v>5.1437216338880543E-2</v>
      </c>
      <c r="I58" s="63">
        <v>-1.151079136690647E-2</v>
      </c>
      <c r="J58" s="63">
        <v>-2.911208151382827E-2</v>
      </c>
      <c r="K58" s="63">
        <v>-4.1979010494752611E-2</v>
      </c>
      <c r="L58" s="23"/>
      <c r="M58" s="63">
        <v>4.6948356807511749E-2</v>
      </c>
      <c r="N58" s="63">
        <v>-1.9431988041853532E-2</v>
      </c>
      <c r="O58" s="63">
        <v>1.5243902439023849E-3</v>
      </c>
      <c r="P58" s="277"/>
      <c r="Q58" s="63">
        <v>-6.3926940639269403E-2</v>
      </c>
      <c r="R58" s="23"/>
      <c r="S58" s="63">
        <v>5.2032520325203224E-2</v>
      </c>
      <c r="T58" s="63">
        <v>5.1004636785162205E-2</v>
      </c>
      <c r="U58" s="63">
        <v>-2.5000000000000022E-2</v>
      </c>
      <c r="V58" s="277"/>
      <c r="W58" s="63">
        <v>-4.5248868778280382E-3</v>
      </c>
      <c r="X58" s="23"/>
      <c r="Y58" s="63">
        <v>1.6666666666666607E-2</v>
      </c>
      <c r="Z58" s="63">
        <v>-3.2786885245901676E-2</v>
      </c>
      <c r="AA58" s="354"/>
      <c r="AB58" s="63">
        <v>-1.3867488443759624E-2</v>
      </c>
      <c r="AC58" s="277"/>
      <c r="AD58" s="63">
        <v>-6.2499999999999778E-3</v>
      </c>
      <c r="AE58" s="23"/>
      <c r="AF58" s="63">
        <v>5.9748427672956073E-2</v>
      </c>
      <c r="AG58" s="63">
        <v>-4.3026706231453993E-2</v>
      </c>
      <c r="AH58" s="343"/>
      <c r="AI58" s="63">
        <v>-3.1007751937984773E-3</v>
      </c>
      <c r="AJ58" s="277"/>
      <c r="AK58" s="63">
        <v>-3.8880248833592534E-2</v>
      </c>
      <c r="AL58" s="23"/>
    </row>
    <row r="59" spans="1:38" ht="12" customHeight="1">
      <c r="A59" s="62" t="s">
        <v>8</v>
      </c>
      <c r="B59" s="23"/>
      <c r="C59" s="64"/>
      <c r="D59" s="64"/>
      <c r="E59" s="64"/>
      <c r="F59" s="64"/>
      <c r="G59" s="23">
        <v>-3.7410071942446055E-2</v>
      </c>
      <c r="H59" s="64">
        <v>8.7082728592162706E-3</v>
      </c>
      <c r="I59" s="64">
        <v>2.2321428571428603E-2</v>
      </c>
      <c r="J59" s="64">
        <v>1.9877675840978659E-2</v>
      </c>
      <c r="K59" s="64">
        <v>-3.3282904689863835E-2</v>
      </c>
      <c r="L59" s="23">
        <v>4.484304932735439E-3</v>
      </c>
      <c r="M59" s="64">
        <v>-3.7410071942446055E-2</v>
      </c>
      <c r="N59" s="64">
        <v>-4.5123726346433801E-2</v>
      </c>
      <c r="O59" s="64">
        <v>-1.4992503748125885E-2</v>
      </c>
      <c r="P59" s="278"/>
      <c r="Q59" s="64">
        <v>-3.7558685446009377E-2</v>
      </c>
      <c r="R59" s="23">
        <v>-3.385416666666663E-2</v>
      </c>
      <c r="S59" s="64">
        <v>-3.2884902840059738E-2</v>
      </c>
      <c r="T59" s="64">
        <v>3.6585365853658569E-2</v>
      </c>
      <c r="U59" s="64">
        <v>9.1324200913243114E-3</v>
      </c>
      <c r="V59" s="278">
        <v>4.0363269424823489E-3</v>
      </c>
      <c r="W59" s="64">
        <v>7.3170731707317138E-2</v>
      </c>
      <c r="X59" s="23">
        <v>2.0408163265306145E-2</v>
      </c>
      <c r="Y59" s="64">
        <v>3.7094281298299947E-2</v>
      </c>
      <c r="Z59" s="64">
        <v>-4.5588235294117596E-2</v>
      </c>
      <c r="AA59" s="344"/>
      <c r="AB59" s="64">
        <v>-3.4690799396681737E-2</v>
      </c>
      <c r="AC59" s="278">
        <v>-1.5075376884422065E-2</v>
      </c>
      <c r="AD59" s="64">
        <v>-3.6363636363636376E-2</v>
      </c>
      <c r="AE59" s="23">
        <v>-2.0377358490565989E-2</v>
      </c>
      <c r="AF59" s="64">
        <v>4.4709388971684305E-3</v>
      </c>
      <c r="AG59" s="64">
        <v>-6.1633281972265364E-3</v>
      </c>
      <c r="AH59" s="344">
        <v>-7.575757575757347E-4</v>
      </c>
      <c r="AI59" s="64">
        <v>4.6874999999999556E-3</v>
      </c>
      <c r="AJ59" s="278">
        <v>1.0204081632652073E-3</v>
      </c>
      <c r="AK59" s="64">
        <v>-2.8301886792452824E-2</v>
      </c>
      <c r="AL59" s="23">
        <v>-6.1633281972265364E-3</v>
      </c>
    </row>
    <row r="60" spans="1:38" ht="12" customHeight="1">
      <c r="A60" s="79" t="s">
        <v>320</v>
      </c>
      <c r="B60" s="373">
        <v>0.63426876568560342</v>
      </c>
      <c r="C60" s="374">
        <v>0.63914656771799627</v>
      </c>
      <c r="D60" s="374">
        <v>0.63516068052930053</v>
      </c>
      <c r="E60" s="374">
        <v>0.61639962299717244</v>
      </c>
      <c r="F60" s="374">
        <v>0.63132760267430754</v>
      </c>
      <c r="G60" s="373">
        <v>0.63053722902921772</v>
      </c>
      <c r="H60" s="374">
        <v>0.65380997177798683</v>
      </c>
      <c r="I60" s="374">
        <v>0.64567669172932329</v>
      </c>
      <c r="J60" s="374">
        <v>0.63950143815915628</v>
      </c>
      <c r="K60" s="374">
        <v>0.6228070175438597</v>
      </c>
      <c r="L60" s="373">
        <v>0.64061010486177317</v>
      </c>
      <c r="M60" s="374">
        <v>0.64141898370086292</v>
      </c>
      <c r="N60" s="374">
        <v>0.64313725490196083</v>
      </c>
      <c r="O60" s="374">
        <v>0.64097560975609758</v>
      </c>
      <c r="P60" s="375">
        <v>0.64183937823834192</v>
      </c>
      <c r="Q60" s="374">
        <v>0.62436548223350252</v>
      </c>
      <c r="R60" s="373">
        <v>0.63761355266388409</v>
      </c>
      <c r="S60" s="374">
        <v>0.63555992141453832</v>
      </c>
      <c r="T60" s="374">
        <v>0.65134099616858232</v>
      </c>
      <c r="U60" s="374">
        <v>0.6362763915547025</v>
      </c>
      <c r="V60" s="375">
        <v>0.64110824742268047</v>
      </c>
      <c r="W60" s="374">
        <v>0.62559241706161139</v>
      </c>
      <c r="X60" s="373">
        <v>0.63717239721086805</v>
      </c>
      <c r="Y60" s="374">
        <v>0.63662239089184058</v>
      </c>
      <c r="Z60" s="374">
        <v>0.62463907603464874</v>
      </c>
      <c r="AA60" s="376">
        <v>0.63067367415193498</v>
      </c>
      <c r="AB60" s="374">
        <v>0.61716489874638381</v>
      </c>
      <c r="AC60" s="375">
        <v>0.62619808306709268</v>
      </c>
      <c r="AD60" s="374">
        <v>0.6045627376425855</v>
      </c>
      <c r="AE60" s="373">
        <v>0.62075561932089907</v>
      </c>
      <c r="AF60" s="374">
        <v>0.61496350364963503</v>
      </c>
      <c r="AG60" s="374">
        <v>0.60449859418931584</v>
      </c>
      <c r="AH60" s="376">
        <v>0.60980120203421173</v>
      </c>
      <c r="AI60" s="374">
        <v>0.59208103130755063</v>
      </c>
      <c r="AJ60" s="375">
        <v>0.60387811634349031</v>
      </c>
      <c r="AK60" s="374">
        <v>0.58467360454115425</v>
      </c>
      <c r="AL60" s="373">
        <v>0.59916395726892713</v>
      </c>
    </row>
    <row r="61" spans="1:38" ht="10.5" customHeight="1">
      <c r="A61" s="295" t="s">
        <v>55</v>
      </c>
      <c r="B61" s="289"/>
      <c r="C61" s="297"/>
      <c r="D61" s="297"/>
      <c r="E61" s="297"/>
      <c r="F61" s="297"/>
      <c r="G61" s="289"/>
      <c r="H61" s="297"/>
      <c r="I61" s="297"/>
      <c r="J61" s="297"/>
      <c r="K61" s="297"/>
      <c r="L61" s="289"/>
      <c r="M61" s="297"/>
      <c r="N61" s="297"/>
      <c r="O61" s="297"/>
      <c r="P61" s="297"/>
      <c r="Q61" s="297"/>
      <c r="R61" s="289"/>
      <c r="S61" s="297"/>
      <c r="T61" s="297"/>
      <c r="U61" s="297"/>
      <c r="V61" s="297"/>
      <c r="W61" s="297"/>
      <c r="X61" s="289"/>
      <c r="Y61" s="297"/>
      <c r="Z61" s="297"/>
      <c r="AA61" s="297"/>
      <c r="AB61" s="297"/>
      <c r="AC61" s="297"/>
      <c r="AD61" s="297"/>
      <c r="AE61" s="289"/>
      <c r="AF61" s="297"/>
      <c r="AG61" s="297"/>
      <c r="AH61" s="297"/>
      <c r="AI61" s="297"/>
      <c r="AJ61" s="297"/>
      <c r="AK61" s="297"/>
      <c r="AL61" s="289"/>
    </row>
    <row r="62" spans="1:38">
      <c r="A62" s="60" t="s">
        <v>12</v>
      </c>
      <c r="B62" s="57">
        <v>2064</v>
      </c>
      <c r="C62" s="61">
        <v>600</v>
      </c>
      <c r="D62" s="61">
        <v>465</v>
      </c>
      <c r="E62" s="61">
        <v>573</v>
      </c>
      <c r="F62" s="61">
        <v>587</v>
      </c>
      <c r="G62" s="57">
        <v>2225</v>
      </c>
      <c r="H62" s="61">
        <v>516</v>
      </c>
      <c r="I62" s="61">
        <v>507</v>
      </c>
      <c r="J62" s="61">
        <v>583</v>
      </c>
      <c r="K62" s="61">
        <v>600</v>
      </c>
      <c r="L62" s="57">
        <v>2206</v>
      </c>
      <c r="M62" s="61">
        <v>471</v>
      </c>
      <c r="N62" s="61">
        <v>416</v>
      </c>
      <c r="O62" s="61">
        <v>484</v>
      </c>
      <c r="P62" s="276">
        <v>1371</v>
      </c>
      <c r="Q62" s="61">
        <v>476</v>
      </c>
      <c r="R62" s="57">
        <v>1847</v>
      </c>
      <c r="S62" s="61">
        <v>611</v>
      </c>
      <c r="T62" s="61">
        <v>334</v>
      </c>
      <c r="U62" s="61">
        <v>561</v>
      </c>
      <c r="V62" s="276">
        <v>1506</v>
      </c>
      <c r="W62" s="61">
        <v>600</v>
      </c>
      <c r="X62" s="57">
        <v>2106</v>
      </c>
      <c r="Y62" s="61">
        <v>510</v>
      </c>
      <c r="Z62" s="61">
        <v>354</v>
      </c>
      <c r="AA62" s="353">
        <v>864</v>
      </c>
      <c r="AB62" s="61">
        <v>567</v>
      </c>
      <c r="AC62" s="276">
        <v>1431</v>
      </c>
      <c r="AD62" s="61">
        <v>593</v>
      </c>
      <c r="AE62" s="57">
        <v>2024</v>
      </c>
      <c r="AF62" s="61">
        <v>634</v>
      </c>
      <c r="AG62" s="61">
        <v>541</v>
      </c>
      <c r="AH62" s="352">
        <v>1175</v>
      </c>
      <c r="AI62" s="61">
        <v>427</v>
      </c>
      <c r="AJ62" s="276">
        <v>1602</v>
      </c>
      <c r="AK62" s="61">
        <v>628</v>
      </c>
      <c r="AL62" s="57">
        <v>2230</v>
      </c>
    </row>
    <row r="63" spans="1:38" ht="12" customHeight="1">
      <c r="A63" s="62" t="s">
        <v>7</v>
      </c>
      <c r="B63" s="23"/>
      <c r="C63" s="63"/>
      <c r="D63" s="63">
        <v>-0.22499999999999998</v>
      </c>
      <c r="E63" s="63">
        <v>0.23225806451612896</v>
      </c>
      <c r="F63" s="63">
        <v>2.4432809773123898E-2</v>
      </c>
      <c r="G63" s="23"/>
      <c r="H63" s="63">
        <v>-0.12095400340715501</v>
      </c>
      <c r="I63" s="63">
        <v>-1.744186046511631E-2</v>
      </c>
      <c r="J63" s="63">
        <v>0.14990138067061154</v>
      </c>
      <c r="K63" s="63">
        <v>2.9159519725557415E-2</v>
      </c>
      <c r="L63" s="23"/>
      <c r="M63" s="63">
        <v>-0.21499999999999997</v>
      </c>
      <c r="N63" s="63">
        <v>-0.11677282377919318</v>
      </c>
      <c r="O63" s="63">
        <v>0.16346153846153855</v>
      </c>
      <c r="P63" s="277"/>
      <c r="Q63" s="63">
        <v>-1.6528925619834656E-2</v>
      </c>
      <c r="R63" s="23"/>
      <c r="S63" s="63">
        <v>0.28361344537815136</v>
      </c>
      <c r="T63" s="63">
        <v>-0.45335515548281502</v>
      </c>
      <c r="U63" s="63">
        <v>0.67964071856287434</v>
      </c>
      <c r="V63" s="277"/>
      <c r="W63" s="63">
        <v>6.9518716577540163E-2</v>
      </c>
      <c r="X63" s="23"/>
      <c r="Y63" s="63">
        <v>-0.15000000000000002</v>
      </c>
      <c r="Z63" s="63">
        <v>-0.30588235294117649</v>
      </c>
      <c r="AA63" s="354"/>
      <c r="AB63" s="63">
        <v>0.60169491525423724</v>
      </c>
      <c r="AC63" s="277"/>
      <c r="AD63" s="63">
        <v>4.5855379188712631E-2</v>
      </c>
      <c r="AE63" s="23"/>
      <c r="AF63" s="63">
        <v>6.9139966273187081E-2</v>
      </c>
      <c r="AG63" s="63">
        <v>-0.14668769716088326</v>
      </c>
      <c r="AH63" s="343"/>
      <c r="AI63" s="63">
        <v>-0.21072088724584104</v>
      </c>
      <c r="AJ63" s="277"/>
      <c r="AK63" s="63">
        <v>0.47072599531615933</v>
      </c>
      <c r="AL63" s="23"/>
    </row>
    <row r="64" spans="1:38" ht="10.5" customHeight="1">
      <c r="A64" s="62" t="s">
        <v>8</v>
      </c>
      <c r="B64" s="23"/>
      <c r="C64" s="64"/>
      <c r="D64" s="64"/>
      <c r="E64" s="64"/>
      <c r="F64" s="64"/>
      <c r="G64" s="23">
        <v>7.8003875968992276E-2</v>
      </c>
      <c r="H64" s="64">
        <v>-0.14000000000000001</v>
      </c>
      <c r="I64" s="64">
        <v>9.0322580645161299E-2</v>
      </c>
      <c r="J64" s="64">
        <v>1.7452006980802848E-2</v>
      </c>
      <c r="K64" s="64">
        <v>2.2146507666098714E-2</v>
      </c>
      <c r="L64" s="23">
        <v>-8.5393258426966767E-3</v>
      </c>
      <c r="M64" s="64">
        <v>-8.7209302325581439E-2</v>
      </c>
      <c r="N64" s="64">
        <v>-0.17948717948717952</v>
      </c>
      <c r="O64" s="64">
        <v>-0.16981132075471694</v>
      </c>
      <c r="P64" s="278"/>
      <c r="Q64" s="64">
        <v>-0.20666666666666667</v>
      </c>
      <c r="R64" s="23">
        <v>-0.16273798730734357</v>
      </c>
      <c r="S64" s="64">
        <v>0.29723991507430991</v>
      </c>
      <c r="T64" s="64">
        <v>-0.19711538461538458</v>
      </c>
      <c r="U64" s="64">
        <v>0.15909090909090917</v>
      </c>
      <c r="V64" s="278">
        <v>9.846827133479219E-2</v>
      </c>
      <c r="W64" s="64">
        <v>0.26050420168067223</v>
      </c>
      <c r="X64" s="23">
        <v>0.14022739577693555</v>
      </c>
      <c r="Y64" s="64">
        <v>-0.16530278232405893</v>
      </c>
      <c r="Z64" s="64">
        <v>5.9880239520958112E-2</v>
      </c>
      <c r="AA64" s="344"/>
      <c r="AB64" s="64">
        <v>1.0695187165775444E-2</v>
      </c>
      <c r="AC64" s="278">
        <v>-4.980079681274896E-2</v>
      </c>
      <c r="AD64" s="64">
        <v>-1.1666666666666714E-2</v>
      </c>
      <c r="AE64" s="23">
        <v>-3.8936372269705588E-2</v>
      </c>
      <c r="AF64" s="64">
        <v>0.24313725490196081</v>
      </c>
      <c r="AG64" s="64">
        <v>0.52824858757062154</v>
      </c>
      <c r="AH64" s="344">
        <v>0.35995370370370372</v>
      </c>
      <c r="AI64" s="64">
        <v>-0.24691358024691357</v>
      </c>
      <c r="AJ64" s="278">
        <v>0.11949685534591192</v>
      </c>
      <c r="AK64" s="64">
        <v>5.9021922428330598E-2</v>
      </c>
      <c r="AL64" s="23">
        <v>0.10177865612648218</v>
      </c>
    </row>
    <row r="65" spans="1:38">
      <c r="A65" s="60" t="s">
        <v>287</v>
      </c>
      <c r="B65" s="57">
        <v>834</v>
      </c>
      <c r="C65" s="61">
        <v>210</v>
      </c>
      <c r="D65" s="61">
        <v>219</v>
      </c>
      <c r="E65" s="61">
        <v>170</v>
      </c>
      <c r="F65" s="61">
        <v>226</v>
      </c>
      <c r="G65" s="57">
        <v>825</v>
      </c>
      <c r="H65" s="61">
        <v>205</v>
      </c>
      <c r="I65" s="61">
        <v>313</v>
      </c>
      <c r="J65" s="61">
        <v>233</v>
      </c>
      <c r="K65" s="61">
        <v>225</v>
      </c>
      <c r="L65" s="57">
        <v>976</v>
      </c>
      <c r="M65" s="61">
        <v>210</v>
      </c>
      <c r="N65" s="61">
        <v>333</v>
      </c>
      <c r="O65" s="61">
        <v>145</v>
      </c>
      <c r="P65" s="276">
        <v>688</v>
      </c>
      <c r="Q65" s="61">
        <v>193</v>
      </c>
      <c r="R65" s="57">
        <v>881</v>
      </c>
      <c r="S65" s="61">
        <v>200</v>
      </c>
      <c r="T65" s="61">
        <v>201</v>
      </c>
      <c r="U65" s="61">
        <v>272</v>
      </c>
      <c r="V65" s="276">
        <v>673</v>
      </c>
      <c r="W65" s="61">
        <v>237</v>
      </c>
      <c r="X65" s="57">
        <v>910</v>
      </c>
      <c r="Y65" s="61">
        <v>312</v>
      </c>
      <c r="Z65" s="61">
        <v>285</v>
      </c>
      <c r="AA65" s="353">
        <v>597</v>
      </c>
      <c r="AB65" s="61">
        <v>314</v>
      </c>
      <c r="AC65" s="276">
        <v>911</v>
      </c>
      <c r="AD65" s="61">
        <v>244</v>
      </c>
      <c r="AE65" s="57">
        <v>1155</v>
      </c>
      <c r="AF65" s="61">
        <v>285</v>
      </c>
      <c r="AG65" s="61">
        <v>279</v>
      </c>
      <c r="AH65" s="352">
        <v>564</v>
      </c>
      <c r="AI65" s="61">
        <v>294</v>
      </c>
      <c r="AJ65" s="276">
        <v>858</v>
      </c>
      <c r="AK65" s="61">
        <v>277</v>
      </c>
      <c r="AL65" s="57">
        <v>1135</v>
      </c>
    </row>
    <row r="66" spans="1:38" ht="11.25" customHeight="1">
      <c r="A66" s="62" t="s">
        <v>7</v>
      </c>
      <c r="B66" s="23"/>
      <c r="C66" s="63"/>
      <c r="D66" s="63">
        <v>4.2857142857142927E-2</v>
      </c>
      <c r="E66" s="63">
        <v>-0.22374429223744297</v>
      </c>
      <c r="F66" s="63">
        <v>0.32941176470588229</v>
      </c>
      <c r="G66" s="23"/>
      <c r="H66" s="63">
        <v>-9.2920353982300918E-2</v>
      </c>
      <c r="I66" s="63">
        <v>0.52682926829268295</v>
      </c>
      <c r="J66" s="63">
        <v>-0.25559105431309903</v>
      </c>
      <c r="K66" s="63">
        <v>-3.4334763948497882E-2</v>
      </c>
      <c r="L66" s="23"/>
      <c r="M66" s="63">
        <v>-6.6666666666666652E-2</v>
      </c>
      <c r="N66" s="63">
        <v>0.58571428571428563</v>
      </c>
      <c r="O66" s="63">
        <v>-0.5645645645645645</v>
      </c>
      <c r="P66" s="277"/>
      <c r="Q66" s="63">
        <v>0.33103448275862069</v>
      </c>
      <c r="R66" s="23"/>
      <c r="S66" s="63">
        <v>3.6269430051813378E-2</v>
      </c>
      <c r="T66" s="63">
        <v>4.9999999999998934E-3</v>
      </c>
      <c r="U66" s="63">
        <v>0.3532338308457712</v>
      </c>
      <c r="V66" s="277"/>
      <c r="W66" s="63">
        <v>-0.12867647058823528</v>
      </c>
      <c r="X66" s="23"/>
      <c r="Y66" s="63">
        <v>0.31645569620253156</v>
      </c>
      <c r="Z66" s="63">
        <v>-8.6538461538461564E-2</v>
      </c>
      <c r="AA66" s="354"/>
      <c r="AB66" s="63">
        <v>0.10175438596491237</v>
      </c>
      <c r="AC66" s="277"/>
      <c r="AD66" s="63">
        <v>-0.22292993630573243</v>
      </c>
      <c r="AE66" s="23"/>
      <c r="AF66" s="63">
        <v>0.16803278688524581</v>
      </c>
      <c r="AG66" s="63">
        <v>-2.1052631578947323E-2</v>
      </c>
      <c r="AH66" s="343"/>
      <c r="AI66" s="63">
        <v>5.3763440860215006E-2</v>
      </c>
      <c r="AJ66" s="277"/>
      <c r="AK66" s="63">
        <v>-5.7823129251700633E-2</v>
      </c>
      <c r="AL66" s="23"/>
    </row>
    <row r="67" spans="1:38" ht="10.5" customHeight="1">
      <c r="A67" s="62" t="s">
        <v>8</v>
      </c>
      <c r="B67" s="23"/>
      <c r="C67" s="64"/>
      <c r="D67" s="64"/>
      <c r="E67" s="64"/>
      <c r="F67" s="64"/>
      <c r="G67" s="23">
        <v>-1.0791366906474864E-2</v>
      </c>
      <c r="H67" s="64">
        <v>-2.3809523809523836E-2</v>
      </c>
      <c r="I67" s="64">
        <v>0.42922374429223753</v>
      </c>
      <c r="J67" s="64">
        <v>0.37058823529411766</v>
      </c>
      <c r="K67" s="64">
        <v>-4.4247787610619538E-3</v>
      </c>
      <c r="L67" s="23">
        <v>0.1830303030303031</v>
      </c>
      <c r="M67" s="64">
        <v>2.4390243902439046E-2</v>
      </c>
      <c r="N67" s="64">
        <v>6.3897763578274702E-2</v>
      </c>
      <c r="O67" s="64">
        <v>-0.37768240343347637</v>
      </c>
      <c r="P67" s="278"/>
      <c r="Q67" s="64">
        <v>-0.14222222222222225</v>
      </c>
      <c r="R67" s="23">
        <v>-9.7336065573770503E-2</v>
      </c>
      <c r="S67" s="64">
        <v>-4.7619047619047672E-2</v>
      </c>
      <c r="T67" s="64">
        <v>-0.39639639639639634</v>
      </c>
      <c r="U67" s="64">
        <v>0.87586206896551722</v>
      </c>
      <c r="V67" s="278">
        <v>-2.1802325581395388E-2</v>
      </c>
      <c r="W67" s="64">
        <v>0.22797927461139889</v>
      </c>
      <c r="X67" s="23">
        <v>3.2917139614074831E-2</v>
      </c>
      <c r="Y67" s="64">
        <v>0.56000000000000005</v>
      </c>
      <c r="Z67" s="64">
        <v>0.41791044776119413</v>
      </c>
      <c r="AA67" s="344"/>
      <c r="AB67" s="64">
        <v>0.15441176470588225</v>
      </c>
      <c r="AC67" s="278">
        <v>0.35364041604754837</v>
      </c>
      <c r="AD67" s="64">
        <v>2.9535864978903037E-2</v>
      </c>
      <c r="AE67" s="23">
        <v>0.26923076923076916</v>
      </c>
      <c r="AF67" s="64">
        <v>-8.6538461538461564E-2</v>
      </c>
      <c r="AG67" s="64">
        <v>-2.1052631578947323E-2</v>
      </c>
      <c r="AH67" s="344">
        <v>-5.5276381909547756E-2</v>
      </c>
      <c r="AI67" s="64">
        <v>-6.3694267515923553E-2</v>
      </c>
      <c r="AJ67" s="278">
        <v>-5.8177826564215107E-2</v>
      </c>
      <c r="AK67" s="64">
        <v>0.13524590163934436</v>
      </c>
      <c r="AL67" s="23">
        <v>-1.7316017316017285E-2</v>
      </c>
    </row>
    <row r="68" spans="1:38">
      <c r="A68" s="60" t="s">
        <v>178</v>
      </c>
      <c r="B68" s="57">
        <v>132</v>
      </c>
      <c r="C68" s="61">
        <v>10</v>
      </c>
      <c r="D68" s="61">
        <v>16</v>
      </c>
      <c r="E68" s="61">
        <v>46</v>
      </c>
      <c r="F68" s="61">
        <v>22</v>
      </c>
      <c r="G68" s="57">
        <v>94</v>
      </c>
      <c r="H68" s="61">
        <v>7</v>
      </c>
      <c r="I68" s="163">
        <v>-58</v>
      </c>
      <c r="J68" s="61">
        <v>8</v>
      </c>
      <c r="K68" s="61">
        <v>270</v>
      </c>
      <c r="L68" s="57">
        <v>227</v>
      </c>
      <c r="M68" s="61">
        <v>39</v>
      </c>
      <c r="N68" s="61">
        <v>340</v>
      </c>
      <c r="O68" s="61">
        <v>14</v>
      </c>
      <c r="P68" s="276">
        <v>393</v>
      </c>
      <c r="Q68" s="61">
        <v>14</v>
      </c>
      <c r="R68" s="57">
        <v>407</v>
      </c>
      <c r="S68" s="61">
        <v>7</v>
      </c>
      <c r="T68" s="61">
        <v>19</v>
      </c>
      <c r="U68" s="61">
        <v>1</v>
      </c>
      <c r="V68" s="276">
        <v>27</v>
      </c>
      <c r="W68" s="61">
        <v>119</v>
      </c>
      <c r="X68" s="57">
        <v>146</v>
      </c>
      <c r="Y68" s="61">
        <v>182</v>
      </c>
      <c r="Z68" s="61">
        <v>0</v>
      </c>
      <c r="AA68" s="353">
        <v>182</v>
      </c>
      <c r="AB68" s="61">
        <v>4</v>
      </c>
      <c r="AC68" s="276">
        <v>186</v>
      </c>
      <c r="AD68" s="61">
        <v>87</v>
      </c>
      <c r="AE68" s="57">
        <v>273</v>
      </c>
      <c r="AF68" s="61">
        <v>14</v>
      </c>
      <c r="AG68" s="61">
        <v>5</v>
      </c>
      <c r="AH68" s="352">
        <v>19</v>
      </c>
      <c r="AI68" s="61">
        <v>8</v>
      </c>
      <c r="AJ68" s="276">
        <v>27</v>
      </c>
      <c r="AK68" s="61">
        <v>9</v>
      </c>
      <c r="AL68" s="57">
        <v>36</v>
      </c>
    </row>
    <row r="69" spans="1:38">
      <c r="A69" s="60"/>
      <c r="B69" s="57"/>
      <c r="C69" s="61"/>
      <c r="D69" s="61"/>
      <c r="E69" s="61"/>
      <c r="F69" s="61"/>
      <c r="G69" s="57"/>
      <c r="H69" s="61"/>
      <c r="I69" s="163"/>
      <c r="J69" s="61"/>
      <c r="K69" s="61"/>
      <c r="L69" s="57"/>
      <c r="M69" s="61"/>
      <c r="N69" s="61"/>
      <c r="O69" s="61"/>
      <c r="P69" s="276"/>
      <c r="Q69" s="61"/>
      <c r="R69" s="57"/>
      <c r="S69" s="61"/>
      <c r="T69" s="61"/>
      <c r="U69" s="61"/>
      <c r="V69" s="276"/>
      <c r="W69" s="61"/>
      <c r="X69" s="57"/>
      <c r="Y69" s="61"/>
      <c r="Z69" s="61"/>
      <c r="AA69" s="353"/>
      <c r="AB69" s="61"/>
      <c r="AC69" s="276"/>
      <c r="AD69" s="61"/>
      <c r="AE69" s="57"/>
      <c r="AF69" s="61"/>
      <c r="AG69" s="61"/>
      <c r="AH69" s="343"/>
      <c r="AI69" s="61"/>
      <c r="AJ69" s="276"/>
      <c r="AK69" s="61"/>
      <c r="AL69" s="57"/>
    </row>
    <row r="70" spans="1:38">
      <c r="A70" s="60" t="s">
        <v>145</v>
      </c>
      <c r="B70" s="57">
        <v>702</v>
      </c>
      <c r="C70" s="61">
        <v>200</v>
      </c>
      <c r="D70" s="61">
        <v>203</v>
      </c>
      <c r="E70" s="61">
        <v>124</v>
      </c>
      <c r="F70" s="61">
        <v>204</v>
      </c>
      <c r="G70" s="57">
        <v>731</v>
      </c>
      <c r="H70" s="61">
        <v>198</v>
      </c>
      <c r="I70" s="61">
        <v>371</v>
      </c>
      <c r="J70" s="61">
        <v>225</v>
      </c>
      <c r="K70" s="163">
        <v>-45</v>
      </c>
      <c r="L70" s="57">
        <v>749</v>
      </c>
      <c r="M70" s="61">
        <v>171</v>
      </c>
      <c r="N70" s="163">
        <v>-7</v>
      </c>
      <c r="O70" s="163">
        <v>131</v>
      </c>
      <c r="P70" s="276">
        <v>295</v>
      </c>
      <c r="Q70" s="163">
        <v>179</v>
      </c>
      <c r="R70" s="57">
        <v>474</v>
      </c>
      <c r="S70" s="61">
        <v>193</v>
      </c>
      <c r="T70" s="163">
        <v>182</v>
      </c>
      <c r="U70" s="163">
        <v>271</v>
      </c>
      <c r="V70" s="276">
        <v>646</v>
      </c>
      <c r="W70" s="163">
        <v>118</v>
      </c>
      <c r="X70" s="57">
        <v>764</v>
      </c>
      <c r="Y70" s="61">
        <v>130</v>
      </c>
      <c r="Z70" s="163">
        <v>285</v>
      </c>
      <c r="AA70" s="353">
        <v>415</v>
      </c>
      <c r="AB70" s="163">
        <v>310</v>
      </c>
      <c r="AC70" s="276">
        <v>725</v>
      </c>
      <c r="AD70" s="163">
        <v>157</v>
      </c>
      <c r="AE70" s="57">
        <v>882</v>
      </c>
      <c r="AF70" s="61">
        <v>271</v>
      </c>
      <c r="AG70" s="163">
        <v>274</v>
      </c>
      <c r="AH70" s="352">
        <v>545</v>
      </c>
      <c r="AI70" s="163">
        <v>286</v>
      </c>
      <c r="AJ70" s="276">
        <v>831</v>
      </c>
      <c r="AK70" s="163">
        <v>268</v>
      </c>
      <c r="AL70" s="57">
        <v>1099</v>
      </c>
    </row>
    <row r="71" spans="1:38" ht="9" customHeight="1">
      <c r="A71" s="62" t="s">
        <v>7</v>
      </c>
      <c r="B71" s="23"/>
      <c r="C71" s="63"/>
      <c r="D71" s="63">
        <v>1.4999999999999902E-2</v>
      </c>
      <c r="E71" s="63">
        <v>-0.38916256157635465</v>
      </c>
      <c r="F71" s="63">
        <v>0.64516129032258074</v>
      </c>
      <c r="G71" s="23"/>
      <c r="H71" s="63">
        <v>-2.9411764705882359E-2</v>
      </c>
      <c r="I71" s="63">
        <v>0.8737373737373737</v>
      </c>
      <c r="J71" s="63">
        <v>-0.39353099730458219</v>
      </c>
      <c r="K71" s="75" t="s">
        <v>33</v>
      </c>
      <c r="L71" s="23"/>
      <c r="M71" s="75" t="s">
        <v>33</v>
      </c>
      <c r="N71" s="75" t="s">
        <v>33</v>
      </c>
      <c r="O71" s="75" t="s">
        <v>33</v>
      </c>
      <c r="P71" s="277"/>
      <c r="Q71" s="63">
        <v>0.36641221374045796</v>
      </c>
      <c r="R71" s="23"/>
      <c r="S71" s="63">
        <v>7.8212290502793325E-2</v>
      </c>
      <c r="T71" s="63">
        <v>-5.6994818652849721E-2</v>
      </c>
      <c r="U71" s="63">
        <v>0.48901098901098905</v>
      </c>
      <c r="V71" s="277"/>
      <c r="W71" s="63">
        <v>-0.56457564575645758</v>
      </c>
      <c r="X71" s="23"/>
      <c r="Y71" s="63">
        <v>0.10169491525423724</v>
      </c>
      <c r="Z71" s="63">
        <v>1.1923076923076925</v>
      </c>
      <c r="AA71" s="354"/>
      <c r="AB71" s="63">
        <v>8.7719298245614086E-2</v>
      </c>
      <c r="AC71" s="277"/>
      <c r="AD71" s="63">
        <v>-0.49354838709677418</v>
      </c>
      <c r="AE71" s="23"/>
      <c r="AF71" s="63">
        <v>0.72611464968152872</v>
      </c>
      <c r="AG71" s="63">
        <v>1.1070110701107083E-2</v>
      </c>
      <c r="AH71" s="343"/>
      <c r="AI71" s="63">
        <v>4.3795620437956151E-2</v>
      </c>
      <c r="AJ71" s="277"/>
      <c r="AK71" s="63">
        <v>-6.2937062937062915E-2</v>
      </c>
      <c r="AL71" s="23"/>
    </row>
    <row r="72" spans="1:38" ht="10.5" customHeight="1">
      <c r="A72" s="62" t="s">
        <v>8</v>
      </c>
      <c r="B72" s="23"/>
      <c r="C72" s="64"/>
      <c r="D72" s="64"/>
      <c r="E72" s="64"/>
      <c r="F72" s="64"/>
      <c r="G72" s="23">
        <v>4.1310541310541238E-2</v>
      </c>
      <c r="H72" s="64">
        <v>-1.0000000000000009E-2</v>
      </c>
      <c r="I72" s="64">
        <v>0.82758620689655182</v>
      </c>
      <c r="J72" s="64">
        <v>0.81451612903225801</v>
      </c>
      <c r="K72" s="75" t="s">
        <v>33</v>
      </c>
      <c r="L72" s="23">
        <v>2.4623803009576006E-2</v>
      </c>
      <c r="M72" s="64">
        <v>-0.13636363636363635</v>
      </c>
      <c r="N72" s="75" t="s">
        <v>33</v>
      </c>
      <c r="O72" s="64">
        <v>-0.4177777777777778</v>
      </c>
      <c r="P72" s="278"/>
      <c r="Q72" s="75" t="s">
        <v>33</v>
      </c>
      <c r="R72" s="23">
        <v>-0.36715620827770357</v>
      </c>
      <c r="S72" s="64">
        <v>0.12865497076023402</v>
      </c>
      <c r="T72" s="75" t="s">
        <v>33</v>
      </c>
      <c r="U72" s="75" t="s">
        <v>33</v>
      </c>
      <c r="V72" s="278">
        <v>1.1898305084745764</v>
      </c>
      <c r="W72" s="64">
        <v>-0.34078212290502796</v>
      </c>
      <c r="X72" s="23">
        <v>0.61181434599156126</v>
      </c>
      <c r="Y72" s="64">
        <v>-0.32642487046632129</v>
      </c>
      <c r="Z72" s="64">
        <v>0.56593406593406592</v>
      </c>
      <c r="AA72" s="344"/>
      <c r="AB72" s="64">
        <v>0.14391143911439119</v>
      </c>
      <c r="AC72" s="278">
        <v>0.12229102167182671</v>
      </c>
      <c r="AD72" s="64">
        <v>0.33050847457627119</v>
      </c>
      <c r="AE72" s="23">
        <v>0.15445026178010468</v>
      </c>
      <c r="AF72" s="64">
        <v>1.0846153846153848</v>
      </c>
      <c r="AG72" s="64">
        <v>-3.8596491228070184E-2</v>
      </c>
      <c r="AH72" s="344">
        <v>0.31325301204819267</v>
      </c>
      <c r="AI72" s="64">
        <v>-7.7419354838709653E-2</v>
      </c>
      <c r="AJ72" s="278">
        <v>0.14620689655172403</v>
      </c>
      <c r="AK72" s="64">
        <v>0.70700636942675166</v>
      </c>
      <c r="AL72" s="23">
        <v>0.24603174603174605</v>
      </c>
    </row>
    <row r="73" spans="1:38">
      <c r="A73" s="60" t="s">
        <v>192</v>
      </c>
      <c r="B73" s="23"/>
      <c r="C73" s="64"/>
      <c r="D73" s="64"/>
      <c r="E73" s="64"/>
      <c r="F73" s="64"/>
      <c r="G73" s="23"/>
      <c r="H73" s="61">
        <v>33</v>
      </c>
      <c r="I73" s="61">
        <v>29</v>
      </c>
      <c r="J73" s="61">
        <v>28</v>
      </c>
      <c r="K73" s="61">
        <v>9</v>
      </c>
      <c r="L73" s="57">
        <v>99</v>
      </c>
      <c r="M73" s="61">
        <v>34</v>
      </c>
      <c r="N73" s="61">
        <v>27</v>
      </c>
      <c r="O73" s="61">
        <v>25</v>
      </c>
      <c r="P73" s="276">
        <v>86</v>
      </c>
      <c r="Q73" s="61">
        <v>28</v>
      </c>
      <c r="R73" s="57">
        <v>114</v>
      </c>
      <c r="S73" s="61">
        <v>32</v>
      </c>
      <c r="T73" s="61">
        <v>26</v>
      </c>
      <c r="U73" s="61">
        <v>26</v>
      </c>
      <c r="V73" s="276">
        <v>84</v>
      </c>
      <c r="W73" s="61">
        <v>27</v>
      </c>
      <c r="X73" s="57">
        <v>111</v>
      </c>
      <c r="Y73" s="61">
        <v>29</v>
      </c>
      <c r="Z73" s="61">
        <v>24</v>
      </c>
      <c r="AA73" s="353">
        <v>53</v>
      </c>
      <c r="AB73" s="61">
        <v>31</v>
      </c>
      <c r="AC73" s="276">
        <v>84</v>
      </c>
      <c r="AD73" s="61">
        <v>32</v>
      </c>
      <c r="AE73" s="57">
        <v>116</v>
      </c>
      <c r="AF73" s="61">
        <v>36</v>
      </c>
      <c r="AG73" s="61">
        <v>33</v>
      </c>
      <c r="AH73" s="352">
        <v>69</v>
      </c>
      <c r="AI73" s="61">
        <v>34</v>
      </c>
      <c r="AJ73" s="276">
        <v>103</v>
      </c>
      <c r="AK73" s="61">
        <v>35</v>
      </c>
      <c r="AL73" s="57">
        <v>138</v>
      </c>
    </row>
    <row r="74" spans="1:38">
      <c r="A74" s="60"/>
      <c r="B74" s="23"/>
      <c r="C74" s="64"/>
      <c r="D74" s="64"/>
      <c r="E74" s="64"/>
      <c r="F74" s="64"/>
      <c r="G74" s="23"/>
      <c r="H74" s="61"/>
      <c r="I74" s="61"/>
      <c r="J74" s="61"/>
      <c r="K74" s="61"/>
      <c r="L74" s="57"/>
      <c r="M74" s="61"/>
      <c r="N74" s="61"/>
      <c r="O74" s="61"/>
      <c r="P74" s="276"/>
      <c r="Q74" s="61"/>
      <c r="R74" s="57"/>
      <c r="S74" s="61"/>
      <c r="T74" s="61"/>
      <c r="U74" s="61"/>
      <c r="V74" s="276"/>
      <c r="W74" s="61"/>
      <c r="X74" s="57"/>
      <c r="Y74" s="61"/>
      <c r="Z74" s="61"/>
      <c r="AA74" s="353"/>
      <c r="AB74" s="61"/>
      <c r="AC74" s="276"/>
      <c r="AD74" s="61"/>
      <c r="AE74" s="57"/>
      <c r="AF74" s="61"/>
      <c r="AG74" s="61"/>
      <c r="AH74" s="343"/>
      <c r="AI74" s="61"/>
      <c r="AJ74" s="276"/>
      <c r="AK74" s="61"/>
      <c r="AL74" s="57"/>
    </row>
    <row r="75" spans="1:38">
      <c r="A75" s="60" t="s">
        <v>372</v>
      </c>
      <c r="B75" s="57">
        <v>1362</v>
      </c>
      <c r="C75" s="61">
        <v>400</v>
      </c>
      <c r="D75" s="61">
        <v>262</v>
      </c>
      <c r="E75" s="61">
        <v>449</v>
      </c>
      <c r="F75" s="61">
        <v>383</v>
      </c>
      <c r="G75" s="57">
        <v>1494</v>
      </c>
      <c r="H75" s="61">
        <v>285</v>
      </c>
      <c r="I75" s="61">
        <v>107</v>
      </c>
      <c r="J75" s="61">
        <v>330</v>
      </c>
      <c r="K75" s="61">
        <v>636</v>
      </c>
      <c r="L75" s="57">
        <v>1358</v>
      </c>
      <c r="M75" s="61">
        <v>266</v>
      </c>
      <c r="N75" s="61">
        <v>396</v>
      </c>
      <c r="O75" s="61">
        <v>328</v>
      </c>
      <c r="P75" s="276">
        <v>990</v>
      </c>
      <c r="Q75" s="61">
        <v>269</v>
      </c>
      <c r="R75" s="57">
        <v>1259</v>
      </c>
      <c r="S75" s="61">
        <v>386</v>
      </c>
      <c r="T75" s="61">
        <v>126</v>
      </c>
      <c r="U75" s="61">
        <v>264</v>
      </c>
      <c r="V75" s="276">
        <v>776</v>
      </c>
      <c r="W75" s="61">
        <v>455</v>
      </c>
      <c r="X75" s="57">
        <v>1231</v>
      </c>
      <c r="Y75" s="61">
        <v>351</v>
      </c>
      <c r="Z75" s="61">
        <v>45</v>
      </c>
      <c r="AA75" s="353">
        <v>396</v>
      </c>
      <c r="AB75" s="61">
        <v>226</v>
      </c>
      <c r="AC75" s="276">
        <v>622</v>
      </c>
      <c r="AD75" s="61">
        <v>404</v>
      </c>
      <c r="AE75" s="57">
        <v>1026</v>
      </c>
      <c r="AF75" s="61">
        <v>327</v>
      </c>
      <c r="AG75" s="61">
        <v>234</v>
      </c>
      <c r="AH75" s="352">
        <v>561</v>
      </c>
      <c r="AI75" s="61">
        <v>107</v>
      </c>
      <c r="AJ75" s="276">
        <v>668</v>
      </c>
      <c r="AK75" s="61">
        <v>325</v>
      </c>
      <c r="AL75" s="57">
        <v>993</v>
      </c>
    </row>
    <row r="76" spans="1:38">
      <c r="A76" s="62" t="s">
        <v>7</v>
      </c>
      <c r="B76" s="23"/>
      <c r="C76" s="63"/>
      <c r="D76" s="63">
        <v>-0.34499999999999997</v>
      </c>
      <c r="E76" s="63">
        <v>0.71374045801526709</v>
      </c>
      <c r="F76" s="63">
        <v>-0.14699331848552344</v>
      </c>
      <c r="G76" s="23"/>
      <c r="H76" s="63">
        <v>-0.25587467362924277</v>
      </c>
      <c r="I76" s="63">
        <v>-0.62456140350877187</v>
      </c>
      <c r="J76" s="63">
        <v>2.0841121495327104</v>
      </c>
      <c r="K76" s="63">
        <v>0.92727272727272725</v>
      </c>
      <c r="L76" s="23"/>
      <c r="M76" s="63">
        <v>-0.58176100628930816</v>
      </c>
      <c r="N76" s="63">
        <v>0.48872180451127822</v>
      </c>
      <c r="O76" s="63">
        <v>-0.17171717171717171</v>
      </c>
      <c r="P76" s="277"/>
      <c r="Q76" s="63">
        <v>-0.17987804878048785</v>
      </c>
      <c r="R76" s="23"/>
      <c r="S76" s="63">
        <v>0.43494423791821557</v>
      </c>
      <c r="T76" s="63">
        <v>-0.67357512953367871</v>
      </c>
      <c r="U76" s="63">
        <v>1.0952380952380953</v>
      </c>
      <c r="V76" s="277"/>
      <c r="W76" s="63">
        <v>0.7234848484848484</v>
      </c>
      <c r="X76" s="23"/>
      <c r="Y76" s="63">
        <v>-0.22857142857142854</v>
      </c>
      <c r="Z76" s="63">
        <v>-0.87179487179487181</v>
      </c>
      <c r="AA76" s="354"/>
      <c r="AB76" s="63">
        <v>4.0222222222222221</v>
      </c>
      <c r="AC76" s="277"/>
      <c r="AD76" s="63">
        <v>0.78761061946902644</v>
      </c>
      <c r="AE76" s="23"/>
      <c r="AF76" s="63">
        <v>-0.19059405940594054</v>
      </c>
      <c r="AG76" s="63">
        <v>-0.2844036697247706</v>
      </c>
      <c r="AH76" s="343"/>
      <c r="AI76" s="63">
        <v>-0.54273504273504281</v>
      </c>
      <c r="AJ76" s="277"/>
      <c r="AK76" s="63">
        <v>2.0373831775700935</v>
      </c>
      <c r="AL76" s="23"/>
    </row>
    <row r="77" spans="1:38" ht="10.5" customHeight="1">
      <c r="A77" s="62" t="s">
        <v>8</v>
      </c>
      <c r="B77" s="23"/>
      <c r="C77" s="64"/>
      <c r="D77" s="64"/>
      <c r="E77" s="64"/>
      <c r="F77" s="64"/>
      <c r="G77" s="23">
        <v>9.6916299559471453E-2</v>
      </c>
      <c r="H77" s="64">
        <v>-0.28749999999999998</v>
      </c>
      <c r="I77" s="64">
        <v>-0.59160305343511443</v>
      </c>
      <c r="J77" s="64">
        <v>-0.26503340757238303</v>
      </c>
      <c r="K77" s="64">
        <v>0.66057441253263716</v>
      </c>
      <c r="L77" s="23">
        <v>-9.1030789825970571E-2</v>
      </c>
      <c r="M77" s="64">
        <v>-6.6666666666666652E-2</v>
      </c>
      <c r="N77" s="64">
        <v>2.7009345794392523</v>
      </c>
      <c r="O77" s="64">
        <v>-6.0606060606060996E-3</v>
      </c>
      <c r="P77" s="278"/>
      <c r="Q77" s="64">
        <v>-0.57704402515723263</v>
      </c>
      <c r="R77" s="23">
        <v>-7.2901325478645029E-2</v>
      </c>
      <c r="S77" s="64">
        <v>0.45112781954887216</v>
      </c>
      <c r="T77" s="64">
        <v>-0.68181818181818188</v>
      </c>
      <c r="U77" s="64">
        <v>-0.19512195121951215</v>
      </c>
      <c r="V77" s="278">
        <v>-0.21616161616161611</v>
      </c>
      <c r="W77" s="64">
        <v>0.69144981412639406</v>
      </c>
      <c r="X77" s="23">
        <v>-2.2239872915011949E-2</v>
      </c>
      <c r="Y77" s="64">
        <v>-9.0673575129533668E-2</v>
      </c>
      <c r="Z77" s="64">
        <v>-0.64285714285714279</v>
      </c>
      <c r="AA77" s="344"/>
      <c r="AB77" s="64">
        <v>-0.14393939393939392</v>
      </c>
      <c r="AC77" s="278">
        <v>-0.19845360824742264</v>
      </c>
      <c r="AD77" s="64">
        <v>-0.11208791208791213</v>
      </c>
      <c r="AE77" s="23">
        <v>-0.1665312753858651</v>
      </c>
      <c r="AF77" s="64">
        <v>-6.8376068376068355E-2</v>
      </c>
      <c r="AG77" s="64">
        <v>4.2</v>
      </c>
      <c r="AH77" s="344">
        <v>0.41666666666666674</v>
      </c>
      <c r="AI77" s="64">
        <v>-0.52654867256637172</v>
      </c>
      <c r="AJ77" s="278">
        <v>7.3954983922829509E-2</v>
      </c>
      <c r="AK77" s="64">
        <v>-0.1955445544554455</v>
      </c>
      <c r="AL77" s="23">
        <v>-3.2163742690058506E-2</v>
      </c>
    </row>
    <row r="78" spans="1:38" ht="10.5" customHeight="1">
      <c r="A78" s="296" t="s">
        <v>19</v>
      </c>
      <c r="B78" s="295"/>
      <c r="C78" s="300"/>
      <c r="D78" s="300"/>
      <c r="E78" s="300"/>
      <c r="F78" s="300"/>
      <c r="G78" s="295"/>
      <c r="H78" s="300"/>
      <c r="I78" s="300"/>
      <c r="J78" s="300"/>
      <c r="K78" s="300"/>
      <c r="L78" s="295"/>
      <c r="M78" s="300"/>
      <c r="N78" s="300"/>
      <c r="O78" s="300"/>
      <c r="P78" s="300"/>
      <c r="Q78" s="300"/>
      <c r="R78" s="295"/>
      <c r="S78" s="300"/>
      <c r="T78" s="300"/>
      <c r="U78" s="300"/>
      <c r="V78" s="300"/>
      <c r="W78" s="300"/>
      <c r="X78" s="295"/>
      <c r="Y78" s="300"/>
      <c r="Z78" s="300"/>
      <c r="AA78" s="300"/>
      <c r="AB78" s="300"/>
      <c r="AC78" s="300"/>
      <c r="AD78" s="300"/>
      <c r="AE78" s="295"/>
      <c r="AF78" s="300"/>
      <c r="AG78" s="300"/>
      <c r="AH78" s="300"/>
      <c r="AI78" s="300"/>
      <c r="AJ78" s="300"/>
      <c r="AK78" s="300"/>
      <c r="AL78" s="295"/>
    </row>
    <row r="79" spans="1:38">
      <c r="A79" s="60" t="s">
        <v>30</v>
      </c>
      <c r="B79" s="48">
        <v>0.28108601414556239</v>
      </c>
      <c r="C79" s="68">
        <v>0.29591836734693877</v>
      </c>
      <c r="D79" s="68">
        <v>0.29962192816635158</v>
      </c>
      <c r="E79" s="68">
        <v>0.26013195098963243</v>
      </c>
      <c r="F79" s="68">
        <v>0.24832855778414517</v>
      </c>
      <c r="G79" s="48">
        <v>0.27615457115928371</v>
      </c>
      <c r="H79" s="68">
        <v>0.24741298212605833</v>
      </c>
      <c r="I79" s="68">
        <v>0.18984962406015038</v>
      </c>
      <c r="J79" s="68">
        <v>0.2464046021093001</v>
      </c>
      <c r="K79" s="68">
        <v>-0.15107212475633527</v>
      </c>
      <c r="L79" s="48">
        <v>0.13512869399428026</v>
      </c>
      <c r="M79" s="68">
        <v>0.30776605944391178</v>
      </c>
      <c r="N79" s="68">
        <v>0.55098039215686279</v>
      </c>
      <c r="O79" s="68">
        <v>0.17073170731707318</v>
      </c>
      <c r="P79" s="285">
        <v>0.34261658031088082</v>
      </c>
      <c r="Q79" s="68">
        <v>0.13604060913705585</v>
      </c>
      <c r="R79" s="48">
        <v>0.29265897372943778</v>
      </c>
      <c r="S79" s="68">
        <v>0.28978388998035365</v>
      </c>
      <c r="T79" s="68">
        <v>0.21934865900383141</v>
      </c>
      <c r="U79" s="68">
        <v>0.28790786948176583</v>
      </c>
      <c r="V79" s="285">
        <v>0.2654639175257732</v>
      </c>
      <c r="W79" s="68">
        <v>0.204739336492891</v>
      </c>
      <c r="X79" s="48">
        <v>0.25006011060351047</v>
      </c>
      <c r="Y79" s="68">
        <v>0.37950664136622392</v>
      </c>
      <c r="Z79" s="68">
        <v>0.22906641000962463</v>
      </c>
      <c r="AA79" s="348">
        <v>0.30482560917343526</v>
      </c>
      <c r="AB79" s="68">
        <v>0.2111861137897782</v>
      </c>
      <c r="AC79" s="285">
        <v>0.27380191693290734</v>
      </c>
      <c r="AD79" s="68">
        <v>0.19581749049429659</v>
      </c>
      <c r="AE79" s="48">
        <v>0.25418460066953613</v>
      </c>
      <c r="AF79" s="68">
        <v>0.1989051094890511</v>
      </c>
      <c r="AG79" s="68">
        <v>0.22774133083411435</v>
      </c>
      <c r="AH79" s="348">
        <v>0.21312991215903837</v>
      </c>
      <c r="AI79" s="68">
        <v>0.21639042357274402</v>
      </c>
      <c r="AJ79" s="285">
        <v>0.21421975992613113</v>
      </c>
      <c r="AK79" s="68">
        <v>0.14474929044465468</v>
      </c>
      <c r="AL79" s="48">
        <v>0.19716674407803064</v>
      </c>
    </row>
    <row r="80" spans="1:38">
      <c r="A80" s="60" t="s">
        <v>10</v>
      </c>
      <c r="B80" s="48">
        <v>0.63723477070499657</v>
      </c>
      <c r="C80" s="68">
        <v>0.6428571428571429</v>
      </c>
      <c r="D80" s="68">
        <v>0.63610586011342152</v>
      </c>
      <c r="E80" s="68">
        <v>0.63901979264844488</v>
      </c>
      <c r="F80" s="68">
        <v>0.62559694364851959</v>
      </c>
      <c r="G80" s="48">
        <v>0.63595664467483504</v>
      </c>
      <c r="H80" s="68">
        <v>0.63687676387582315</v>
      </c>
      <c r="I80" s="68">
        <v>0.56203007518796988</v>
      </c>
      <c r="J80" s="68">
        <v>0.64141898370086292</v>
      </c>
      <c r="K80" s="68">
        <v>0.12670565302144249</v>
      </c>
      <c r="L80" s="48">
        <v>0.49428026692087701</v>
      </c>
      <c r="M80" s="68">
        <v>0.70757430488974116</v>
      </c>
      <c r="N80" s="68">
        <v>1.057843137254902</v>
      </c>
      <c r="O80" s="68">
        <v>0.64878048780487807</v>
      </c>
      <c r="P80" s="285">
        <v>0.80375647668393779</v>
      </c>
      <c r="Q80" s="68">
        <v>0.52893401015228425</v>
      </c>
      <c r="R80" s="48">
        <v>0.73729437760864225</v>
      </c>
      <c r="S80" s="68">
        <v>0.63948919449901764</v>
      </c>
      <c r="T80" s="68">
        <v>0.65325670498084287</v>
      </c>
      <c r="U80" s="68">
        <v>0.64107485604606529</v>
      </c>
      <c r="V80" s="285">
        <v>0.64465206185567014</v>
      </c>
      <c r="W80" s="68">
        <v>0.55071090047393367</v>
      </c>
      <c r="X80" s="48">
        <v>0.62082231305602309</v>
      </c>
      <c r="Y80" s="68">
        <v>0.77419354838709675</v>
      </c>
      <c r="Z80" s="68">
        <v>0.61405197305101056</v>
      </c>
      <c r="AA80" s="348">
        <v>0.69469660774008601</v>
      </c>
      <c r="AB80" s="68">
        <v>0.60655737704918034</v>
      </c>
      <c r="AC80" s="285">
        <v>0.66549520766773163</v>
      </c>
      <c r="AD80" s="68">
        <v>0.57319391634980987</v>
      </c>
      <c r="AE80" s="48">
        <v>0.64227642276422769</v>
      </c>
      <c r="AF80" s="68">
        <v>0.57025547445255476</v>
      </c>
      <c r="AG80" s="68">
        <v>0.60074976569821925</v>
      </c>
      <c r="AH80" s="348">
        <v>0.58529819694868235</v>
      </c>
      <c r="AI80" s="68">
        <v>0.58931860036832417</v>
      </c>
      <c r="AJ80" s="285">
        <v>0.58664204370575557</v>
      </c>
      <c r="AK80" s="68">
        <v>0.5288552507095553</v>
      </c>
      <c r="AL80" s="48">
        <v>0.57245703669298653</v>
      </c>
    </row>
    <row r="81" spans="1:38">
      <c r="A81" s="60" t="s">
        <v>18</v>
      </c>
      <c r="B81" s="48">
        <v>0.19028062970568105</v>
      </c>
      <c r="C81" s="68">
        <v>0.19480519480519481</v>
      </c>
      <c r="D81" s="68">
        <v>0.20699432892249528</v>
      </c>
      <c r="E81" s="68">
        <v>0.16022620169651272</v>
      </c>
      <c r="F81" s="68">
        <v>0.21585482330468003</v>
      </c>
      <c r="G81" s="48">
        <v>0.19439208294062205</v>
      </c>
      <c r="H81" s="68">
        <v>0.19285042333019756</v>
      </c>
      <c r="I81" s="68">
        <v>0.29417293233082709</v>
      </c>
      <c r="J81" s="68">
        <v>0.2233940556088207</v>
      </c>
      <c r="K81" s="68">
        <v>0.21929824561403508</v>
      </c>
      <c r="L81" s="48">
        <v>0.23260247855100094</v>
      </c>
      <c r="M81" s="68">
        <v>0.20134228187919462</v>
      </c>
      <c r="N81" s="68">
        <v>0.32647058823529412</v>
      </c>
      <c r="O81" s="68">
        <v>0.14146341463414633</v>
      </c>
      <c r="P81" s="285">
        <v>0.22279792746113988</v>
      </c>
      <c r="Q81" s="68">
        <v>0.19593908629441625</v>
      </c>
      <c r="R81" s="48">
        <v>0.21630247974465996</v>
      </c>
      <c r="S81" s="68">
        <v>0.19646365422396855</v>
      </c>
      <c r="T81" s="68">
        <v>0.19252873563218389</v>
      </c>
      <c r="U81" s="68">
        <v>0.26103646833013433</v>
      </c>
      <c r="V81" s="285">
        <v>0.21681701030927836</v>
      </c>
      <c r="W81" s="68">
        <v>0.22464454976303316</v>
      </c>
      <c r="X81" s="48">
        <v>0.21880259677807165</v>
      </c>
      <c r="Y81" s="68">
        <v>0.29601518026565465</v>
      </c>
      <c r="Z81" s="68">
        <v>0.27430221366698748</v>
      </c>
      <c r="AA81" s="348">
        <v>0.28523650262780698</v>
      </c>
      <c r="AB81" s="68">
        <v>0.30279652844744454</v>
      </c>
      <c r="AC81" s="285">
        <v>0.29105431309904151</v>
      </c>
      <c r="AD81" s="68">
        <v>0.23193916349809887</v>
      </c>
      <c r="AE81" s="48">
        <v>0.27618364418938307</v>
      </c>
      <c r="AF81" s="68">
        <v>0.26003649635036497</v>
      </c>
      <c r="AG81" s="68">
        <v>0.2614807872539831</v>
      </c>
      <c r="AH81" s="348">
        <v>0.26074895977808599</v>
      </c>
      <c r="AI81" s="68">
        <v>0.27071823204419887</v>
      </c>
      <c r="AJ81" s="285">
        <v>0.26408125577100644</v>
      </c>
      <c r="AK81" s="68">
        <v>0.26206244087038788</v>
      </c>
      <c r="AL81" s="48">
        <v>0.26358569437993495</v>
      </c>
    </row>
    <row r="82" spans="1:38" ht="3.75" customHeight="1">
      <c r="A82" s="42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</row>
    <row r="83" spans="1:38" ht="29.25" customHeight="1">
      <c r="A83" s="33" t="s">
        <v>353</v>
      </c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</row>
    <row r="84" spans="1:38">
      <c r="A84" s="295" t="s">
        <v>59</v>
      </c>
      <c r="B84" s="289"/>
      <c r="C84" s="283"/>
      <c r="D84" s="283"/>
      <c r="E84" s="283"/>
      <c r="F84" s="283"/>
      <c r="G84" s="289"/>
      <c r="H84" s="283"/>
      <c r="I84" s="283"/>
      <c r="J84" s="283"/>
      <c r="K84" s="283"/>
      <c r="L84" s="289"/>
      <c r="M84" s="283"/>
      <c r="N84" s="283"/>
      <c r="O84" s="283"/>
      <c r="P84" s="283"/>
      <c r="Q84" s="283"/>
      <c r="R84" s="289"/>
      <c r="S84" s="283"/>
      <c r="T84" s="283"/>
      <c r="U84" s="283"/>
      <c r="V84" s="283"/>
      <c r="W84" s="283"/>
      <c r="X84" s="289"/>
      <c r="Y84" s="283"/>
      <c r="Z84" s="283"/>
      <c r="AA84" s="283"/>
      <c r="AB84" s="283"/>
      <c r="AC84" s="283"/>
      <c r="AD84" s="283"/>
      <c r="AE84" s="289"/>
      <c r="AF84" s="283"/>
      <c r="AG84" s="283"/>
      <c r="AH84" s="283"/>
      <c r="AI84" s="283"/>
      <c r="AJ84" s="283"/>
      <c r="AK84" s="283"/>
      <c r="AL84" s="289"/>
    </row>
    <row r="85" spans="1:38">
      <c r="A85" s="60" t="s">
        <v>216</v>
      </c>
      <c r="B85" s="35">
        <v>705</v>
      </c>
      <c r="C85" s="61">
        <v>165</v>
      </c>
      <c r="D85" s="61">
        <v>166</v>
      </c>
      <c r="E85" s="61">
        <v>183</v>
      </c>
      <c r="F85" s="61">
        <v>163</v>
      </c>
      <c r="G85" s="35">
        <v>677</v>
      </c>
      <c r="H85" s="61">
        <v>140</v>
      </c>
      <c r="I85" s="61">
        <v>145</v>
      </c>
      <c r="J85" s="61">
        <v>143</v>
      </c>
      <c r="K85" s="61">
        <v>168</v>
      </c>
      <c r="L85" s="35">
        <v>596</v>
      </c>
      <c r="M85" s="61">
        <v>141</v>
      </c>
      <c r="N85" s="61">
        <v>133</v>
      </c>
      <c r="O85" s="61">
        <v>144</v>
      </c>
      <c r="P85" s="276">
        <v>418</v>
      </c>
      <c r="Q85" s="61">
        <v>147</v>
      </c>
      <c r="R85" s="35">
        <v>565</v>
      </c>
      <c r="S85" s="61">
        <v>142</v>
      </c>
      <c r="T85" s="61">
        <v>140</v>
      </c>
      <c r="U85" s="61">
        <v>154</v>
      </c>
      <c r="V85" s="276">
        <v>436</v>
      </c>
      <c r="W85" s="61">
        <v>154</v>
      </c>
      <c r="X85" s="35">
        <v>590</v>
      </c>
      <c r="Y85" s="61">
        <v>155</v>
      </c>
      <c r="Z85" s="61">
        <v>162</v>
      </c>
      <c r="AA85" s="353">
        <v>317</v>
      </c>
      <c r="AB85" s="61">
        <v>163</v>
      </c>
      <c r="AC85" s="276">
        <v>480</v>
      </c>
      <c r="AD85" s="61">
        <v>187</v>
      </c>
      <c r="AE85" s="35">
        <v>667</v>
      </c>
      <c r="AF85" s="61">
        <v>178</v>
      </c>
      <c r="AG85" s="61">
        <v>179</v>
      </c>
      <c r="AH85" s="352">
        <v>357</v>
      </c>
      <c r="AI85" s="61">
        <v>199</v>
      </c>
      <c r="AJ85" s="276">
        <v>556</v>
      </c>
      <c r="AK85" s="61">
        <v>203</v>
      </c>
      <c r="AL85" s="35">
        <v>759</v>
      </c>
    </row>
    <row r="86" spans="1:38">
      <c r="A86" s="62" t="s">
        <v>7</v>
      </c>
      <c r="B86" s="23"/>
      <c r="C86" s="63"/>
      <c r="D86" s="63">
        <v>6.0606060606060996E-3</v>
      </c>
      <c r="E86" s="63">
        <v>0.10240963855421681</v>
      </c>
      <c r="F86" s="63">
        <v>-0.10928961748633881</v>
      </c>
      <c r="G86" s="23"/>
      <c r="H86" s="63">
        <v>-0.14110429447852757</v>
      </c>
      <c r="I86" s="63">
        <v>3.5714285714285809E-2</v>
      </c>
      <c r="J86" s="63">
        <v>-1.379310344827589E-2</v>
      </c>
      <c r="K86" s="63">
        <v>0.17482517482517479</v>
      </c>
      <c r="L86" s="23"/>
      <c r="M86" s="63">
        <v>-0.1607142857142857</v>
      </c>
      <c r="N86" s="63">
        <v>-5.673758865248224E-2</v>
      </c>
      <c r="O86" s="63">
        <v>8.2706766917293173E-2</v>
      </c>
      <c r="P86" s="277"/>
      <c r="Q86" s="63">
        <v>2.0833333333333259E-2</v>
      </c>
      <c r="R86" s="23"/>
      <c r="S86" s="63">
        <v>-3.4013605442176909E-2</v>
      </c>
      <c r="T86" s="63">
        <v>-1.4084507042253502E-2</v>
      </c>
      <c r="U86" s="63">
        <v>0.10000000000000009</v>
      </c>
      <c r="V86" s="277"/>
      <c r="W86" s="63">
        <v>0</v>
      </c>
      <c r="X86" s="23"/>
      <c r="Y86" s="63">
        <v>6.4935064935065512E-3</v>
      </c>
      <c r="Z86" s="63">
        <v>4.5161290322580649E-2</v>
      </c>
      <c r="AA86" s="354"/>
      <c r="AB86" s="63">
        <v>6.1728395061728669E-3</v>
      </c>
      <c r="AC86" s="277"/>
      <c r="AD86" s="63">
        <v>0.14723926380368102</v>
      </c>
      <c r="AE86" s="23"/>
      <c r="AF86" s="63">
        <v>-4.8128342245989275E-2</v>
      </c>
      <c r="AG86" s="63">
        <v>5.6179775280897903E-3</v>
      </c>
      <c r="AH86" s="343"/>
      <c r="AI86" s="63">
        <v>0.1117318435754191</v>
      </c>
      <c r="AJ86" s="277"/>
      <c r="AK86" s="63">
        <v>2.0100502512562901E-2</v>
      </c>
      <c r="AL86" s="23"/>
    </row>
    <row r="87" spans="1:38">
      <c r="A87" s="62" t="s">
        <v>8</v>
      </c>
      <c r="B87" s="23"/>
      <c r="C87" s="64"/>
      <c r="D87" s="64"/>
      <c r="E87" s="64"/>
      <c r="F87" s="64"/>
      <c r="G87" s="23">
        <v>-3.9716312056737535E-2</v>
      </c>
      <c r="H87" s="64">
        <v>-0.15151515151515149</v>
      </c>
      <c r="I87" s="64">
        <v>-0.12650602409638556</v>
      </c>
      <c r="J87" s="64">
        <v>-0.21857923497267762</v>
      </c>
      <c r="K87" s="64">
        <v>3.0674846625766916E-2</v>
      </c>
      <c r="L87" s="23">
        <v>-0.11964549483013298</v>
      </c>
      <c r="M87" s="64">
        <v>7.1428571428571175E-3</v>
      </c>
      <c r="N87" s="64">
        <v>-8.2758620689655227E-2</v>
      </c>
      <c r="O87" s="64">
        <v>6.9930069930070893E-3</v>
      </c>
      <c r="P87" s="278"/>
      <c r="Q87" s="64">
        <v>-0.125</v>
      </c>
      <c r="R87" s="23">
        <v>-5.2013422818791955E-2</v>
      </c>
      <c r="S87" s="64">
        <v>7.0921985815601829E-3</v>
      </c>
      <c r="T87" s="64">
        <v>5.2631578947368363E-2</v>
      </c>
      <c r="U87" s="64">
        <v>6.944444444444442E-2</v>
      </c>
      <c r="V87" s="278">
        <v>4.3062200956937691E-2</v>
      </c>
      <c r="W87" s="64">
        <v>4.7619047619047672E-2</v>
      </c>
      <c r="X87" s="23">
        <v>4.4247787610619538E-2</v>
      </c>
      <c r="Y87" s="64">
        <v>9.1549295774647987E-2</v>
      </c>
      <c r="Z87" s="64">
        <v>0.15714285714285725</v>
      </c>
      <c r="AA87" s="344"/>
      <c r="AB87" s="64">
        <v>5.8441558441558517E-2</v>
      </c>
      <c r="AC87" s="278">
        <v>0.10091743119266061</v>
      </c>
      <c r="AD87" s="64">
        <v>0.21428571428571419</v>
      </c>
      <c r="AE87" s="23">
        <v>0.13050847457627124</v>
      </c>
      <c r="AF87" s="64">
        <v>0.14838709677419359</v>
      </c>
      <c r="AG87" s="64">
        <v>0.10493827160493829</v>
      </c>
      <c r="AH87" s="344">
        <v>0.12618296529968465</v>
      </c>
      <c r="AI87" s="64">
        <v>0.22085889570552153</v>
      </c>
      <c r="AJ87" s="278">
        <v>0.15833333333333344</v>
      </c>
      <c r="AK87" s="64">
        <v>8.5561497326203106E-2</v>
      </c>
      <c r="AL87" s="23">
        <v>0.13793103448275867</v>
      </c>
    </row>
    <row r="88" spans="1:38">
      <c r="A88" s="60" t="s">
        <v>62</v>
      </c>
      <c r="B88" s="35">
        <v>189</v>
      </c>
      <c r="C88" s="61">
        <v>47</v>
      </c>
      <c r="D88" s="61">
        <v>45</v>
      </c>
      <c r="E88" s="61">
        <v>49</v>
      </c>
      <c r="F88" s="130">
        <v>44</v>
      </c>
      <c r="G88" s="35">
        <v>185</v>
      </c>
      <c r="H88" s="61">
        <v>34</v>
      </c>
      <c r="I88" s="61">
        <v>31</v>
      </c>
      <c r="J88" s="61">
        <v>38</v>
      </c>
      <c r="K88" s="130">
        <v>40</v>
      </c>
      <c r="L88" s="35">
        <v>143</v>
      </c>
      <c r="M88" s="61">
        <v>33</v>
      </c>
      <c r="N88" s="61">
        <v>30</v>
      </c>
      <c r="O88" s="61">
        <v>35</v>
      </c>
      <c r="P88" s="276">
        <v>98</v>
      </c>
      <c r="Q88" s="130">
        <v>34</v>
      </c>
      <c r="R88" s="35">
        <v>132</v>
      </c>
      <c r="S88" s="61">
        <v>30</v>
      </c>
      <c r="T88" s="61">
        <v>21</v>
      </c>
      <c r="U88" s="61">
        <v>32</v>
      </c>
      <c r="V88" s="276">
        <v>83</v>
      </c>
      <c r="W88" s="130">
        <v>30</v>
      </c>
      <c r="X88" s="35">
        <v>113</v>
      </c>
      <c r="Y88" s="61">
        <v>27</v>
      </c>
      <c r="Z88" s="61">
        <v>27</v>
      </c>
      <c r="AA88" s="353">
        <v>54</v>
      </c>
      <c r="AB88" s="61">
        <v>30</v>
      </c>
      <c r="AC88" s="276">
        <v>84</v>
      </c>
      <c r="AD88" s="130">
        <v>27</v>
      </c>
      <c r="AE88" s="35">
        <v>111</v>
      </c>
      <c r="AF88" s="61">
        <v>27</v>
      </c>
      <c r="AG88" s="61">
        <v>27</v>
      </c>
      <c r="AH88" s="352">
        <v>54</v>
      </c>
      <c r="AI88" s="61">
        <v>31</v>
      </c>
      <c r="AJ88" s="276">
        <v>85</v>
      </c>
      <c r="AK88" s="130">
        <v>28</v>
      </c>
      <c r="AL88" s="35">
        <v>113</v>
      </c>
    </row>
    <row r="89" spans="1:38">
      <c r="A89" s="62" t="s">
        <v>7</v>
      </c>
      <c r="B89" s="23"/>
      <c r="C89" s="63"/>
      <c r="D89" s="63">
        <v>-4.2553191489361653E-2</v>
      </c>
      <c r="E89" s="63">
        <v>8.8888888888888795E-2</v>
      </c>
      <c r="F89" s="63">
        <v>-0.10204081632653061</v>
      </c>
      <c r="G89" s="23"/>
      <c r="H89" s="63">
        <v>-0.22727272727272729</v>
      </c>
      <c r="I89" s="63">
        <v>-8.8235294117647078E-2</v>
      </c>
      <c r="J89" s="63">
        <v>0.22580645161290325</v>
      </c>
      <c r="K89" s="63">
        <v>5.2631578947368363E-2</v>
      </c>
      <c r="L89" s="23"/>
      <c r="M89" s="63">
        <v>-0.17500000000000004</v>
      </c>
      <c r="N89" s="63">
        <v>-9.0909090909090939E-2</v>
      </c>
      <c r="O89" s="63">
        <v>0.16666666666666674</v>
      </c>
      <c r="P89" s="277"/>
      <c r="Q89" s="63">
        <v>-2.8571428571428581E-2</v>
      </c>
      <c r="R89" s="23"/>
      <c r="S89" s="63">
        <v>-0.11764705882352944</v>
      </c>
      <c r="T89" s="63">
        <v>-0.30000000000000004</v>
      </c>
      <c r="U89" s="63">
        <v>0.52380952380952372</v>
      </c>
      <c r="V89" s="277"/>
      <c r="W89" s="63">
        <v>-6.25E-2</v>
      </c>
      <c r="X89" s="23"/>
      <c r="Y89" s="63">
        <v>-9.9999999999999978E-2</v>
      </c>
      <c r="Z89" s="63">
        <v>0</v>
      </c>
      <c r="AA89" s="354"/>
      <c r="AB89" s="63">
        <v>0.11111111111111116</v>
      </c>
      <c r="AC89" s="277"/>
      <c r="AD89" s="63">
        <v>-9.9999999999999978E-2</v>
      </c>
      <c r="AE89" s="23"/>
      <c r="AF89" s="63">
        <v>0</v>
      </c>
      <c r="AG89" s="63">
        <v>0</v>
      </c>
      <c r="AH89" s="343"/>
      <c r="AI89" s="63">
        <v>0.14814814814814814</v>
      </c>
      <c r="AJ89" s="277"/>
      <c r="AK89" s="63">
        <v>-9.6774193548387122E-2</v>
      </c>
      <c r="AL89" s="23"/>
    </row>
    <row r="90" spans="1:38">
      <c r="A90" s="62" t="s">
        <v>8</v>
      </c>
      <c r="B90" s="23"/>
      <c r="C90" s="64"/>
      <c r="D90" s="64"/>
      <c r="E90" s="64"/>
      <c r="F90" s="64"/>
      <c r="G90" s="23">
        <v>-2.1164021164021163E-2</v>
      </c>
      <c r="H90" s="64">
        <v>-0.27659574468085102</v>
      </c>
      <c r="I90" s="64">
        <v>-0.31111111111111112</v>
      </c>
      <c r="J90" s="64">
        <v>-0.22448979591836737</v>
      </c>
      <c r="K90" s="64">
        <v>-9.0909090909090939E-2</v>
      </c>
      <c r="L90" s="23">
        <v>-0.22702702702702704</v>
      </c>
      <c r="M90" s="64">
        <v>-2.9411764705882359E-2</v>
      </c>
      <c r="N90" s="64">
        <v>-3.2258064516129004E-2</v>
      </c>
      <c r="O90" s="64">
        <v>-7.8947368421052655E-2</v>
      </c>
      <c r="P90" s="278"/>
      <c r="Q90" s="64">
        <v>-0.15000000000000002</v>
      </c>
      <c r="R90" s="23">
        <v>-7.6923076923076872E-2</v>
      </c>
      <c r="S90" s="64">
        <v>-9.0909090909090939E-2</v>
      </c>
      <c r="T90" s="64">
        <v>-0.30000000000000004</v>
      </c>
      <c r="U90" s="64">
        <v>-8.5714285714285743E-2</v>
      </c>
      <c r="V90" s="278">
        <v>-0.15306122448979587</v>
      </c>
      <c r="W90" s="64">
        <v>-0.11764705882352944</v>
      </c>
      <c r="X90" s="23">
        <v>-0.14393939393939392</v>
      </c>
      <c r="Y90" s="64">
        <v>-9.9999999999999978E-2</v>
      </c>
      <c r="Z90" s="64">
        <v>0.28571428571428581</v>
      </c>
      <c r="AA90" s="344"/>
      <c r="AB90" s="64">
        <v>-6.25E-2</v>
      </c>
      <c r="AC90" s="278">
        <v>1.2048192771084265E-2</v>
      </c>
      <c r="AD90" s="64">
        <v>-9.9999999999999978E-2</v>
      </c>
      <c r="AE90" s="23">
        <v>-1.7699115044247815E-2</v>
      </c>
      <c r="AF90" s="64">
        <v>0</v>
      </c>
      <c r="AG90" s="64">
        <v>0</v>
      </c>
      <c r="AH90" s="344">
        <v>0</v>
      </c>
      <c r="AI90" s="64">
        <v>3.3333333333333437E-2</v>
      </c>
      <c r="AJ90" s="278">
        <v>1.1904761904761862E-2</v>
      </c>
      <c r="AK90" s="64">
        <v>3.7037037037036979E-2</v>
      </c>
      <c r="AL90" s="23">
        <v>1.8018018018018056E-2</v>
      </c>
    </row>
    <row r="91" spans="1:38">
      <c r="A91" s="60" t="s">
        <v>60</v>
      </c>
      <c r="B91" s="35">
        <v>130</v>
      </c>
      <c r="C91" s="61">
        <v>31</v>
      </c>
      <c r="D91" s="61">
        <v>29</v>
      </c>
      <c r="E91" s="61">
        <v>31</v>
      </c>
      <c r="F91" s="61">
        <v>27</v>
      </c>
      <c r="G91" s="35">
        <v>118</v>
      </c>
      <c r="H91" s="61">
        <v>28</v>
      </c>
      <c r="I91" s="61">
        <v>27</v>
      </c>
      <c r="J91" s="61">
        <v>25</v>
      </c>
      <c r="K91" s="61">
        <v>28</v>
      </c>
      <c r="L91" s="35">
        <v>108</v>
      </c>
      <c r="M91" s="61">
        <v>25</v>
      </c>
      <c r="N91" s="61">
        <v>24</v>
      </c>
      <c r="O91" s="61">
        <v>25</v>
      </c>
      <c r="P91" s="276">
        <v>74</v>
      </c>
      <c r="Q91" s="61">
        <v>23</v>
      </c>
      <c r="R91" s="35">
        <v>97</v>
      </c>
      <c r="S91" s="61">
        <v>25</v>
      </c>
      <c r="T91" s="61">
        <v>30</v>
      </c>
      <c r="U91" s="61">
        <v>30</v>
      </c>
      <c r="V91" s="276">
        <v>85</v>
      </c>
      <c r="W91" s="61">
        <v>30</v>
      </c>
      <c r="X91" s="35">
        <v>115</v>
      </c>
      <c r="Y91" s="61">
        <v>28</v>
      </c>
      <c r="Z91" s="61">
        <v>25</v>
      </c>
      <c r="AA91" s="353">
        <v>53</v>
      </c>
      <c r="AB91" s="61">
        <v>23</v>
      </c>
      <c r="AC91" s="276">
        <v>76</v>
      </c>
      <c r="AD91" s="61">
        <v>28</v>
      </c>
      <c r="AE91" s="35">
        <v>104</v>
      </c>
      <c r="AF91" s="61">
        <v>26</v>
      </c>
      <c r="AG91" s="61">
        <v>26</v>
      </c>
      <c r="AH91" s="352">
        <v>52</v>
      </c>
      <c r="AI91" s="61">
        <v>25</v>
      </c>
      <c r="AJ91" s="276">
        <v>77</v>
      </c>
      <c r="AK91" s="61">
        <v>23</v>
      </c>
      <c r="AL91" s="35">
        <v>100</v>
      </c>
    </row>
    <row r="92" spans="1:38">
      <c r="A92" s="62" t="s">
        <v>7</v>
      </c>
      <c r="B92" s="23"/>
      <c r="C92" s="63"/>
      <c r="D92" s="63">
        <v>-6.4516129032258118E-2</v>
      </c>
      <c r="E92" s="63">
        <v>6.8965517241379226E-2</v>
      </c>
      <c r="F92" s="63">
        <v>-0.12903225806451613</v>
      </c>
      <c r="G92" s="23"/>
      <c r="H92" s="63">
        <v>3.7037037037036979E-2</v>
      </c>
      <c r="I92" s="63">
        <v>-3.5714285714285698E-2</v>
      </c>
      <c r="J92" s="63">
        <v>-7.407407407407407E-2</v>
      </c>
      <c r="K92" s="63">
        <v>0.12000000000000011</v>
      </c>
      <c r="L92" s="23"/>
      <c r="M92" s="63">
        <v>-0.1071428571428571</v>
      </c>
      <c r="N92" s="63">
        <v>-4.0000000000000036E-2</v>
      </c>
      <c r="O92" s="63">
        <v>4.1666666666666741E-2</v>
      </c>
      <c r="P92" s="277"/>
      <c r="Q92" s="63">
        <v>-7.999999999999996E-2</v>
      </c>
      <c r="R92" s="23"/>
      <c r="S92" s="63">
        <v>8.6956521739130377E-2</v>
      </c>
      <c r="T92" s="63">
        <v>0.19999999999999996</v>
      </c>
      <c r="U92" s="63">
        <v>0</v>
      </c>
      <c r="V92" s="277"/>
      <c r="W92" s="63">
        <v>0</v>
      </c>
      <c r="X92" s="23"/>
      <c r="Y92" s="63">
        <v>-6.6666666666666652E-2</v>
      </c>
      <c r="Z92" s="63">
        <v>-0.1071428571428571</v>
      </c>
      <c r="AA92" s="354"/>
      <c r="AB92" s="63">
        <v>-7.999999999999996E-2</v>
      </c>
      <c r="AC92" s="277"/>
      <c r="AD92" s="63">
        <v>0.21739130434782616</v>
      </c>
      <c r="AE92" s="23"/>
      <c r="AF92" s="63">
        <v>-7.1428571428571397E-2</v>
      </c>
      <c r="AG92" s="63">
        <v>0</v>
      </c>
      <c r="AH92" s="343"/>
      <c r="AI92" s="63">
        <v>-3.8461538461538436E-2</v>
      </c>
      <c r="AJ92" s="277"/>
      <c r="AK92" s="63">
        <v>-7.999999999999996E-2</v>
      </c>
      <c r="AL92" s="23"/>
    </row>
    <row r="93" spans="1:38">
      <c r="A93" s="62" t="s">
        <v>8</v>
      </c>
      <c r="B93" s="23"/>
      <c r="C93" s="64"/>
      <c r="D93" s="64"/>
      <c r="E93" s="64"/>
      <c r="F93" s="64"/>
      <c r="G93" s="23">
        <v>-9.2307692307692313E-2</v>
      </c>
      <c r="H93" s="64">
        <v>-9.6774193548387122E-2</v>
      </c>
      <c r="I93" s="64">
        <v>-6.8965517241379337E-2</v>
      </c>
      <c r="J93" s="64">
        <v>-0.19354838709677424</v>
      </c>
      <c r="K93" s="64">
        <v>3.7037037037036979E-2</v>
      </c>
      <c r="L93" s="23">
        <v>-8.4745762711864403E-2</v>
      </c>
      <c r="M93" s="64">
        <v>-0.1071428571428571</v>
      </c>
      <c r="N93" s="64">
        <v>-0.11111111111111116</v>
      </c>
      <c r="O93" s="64">
        <v>0</v>
      </c>
      <c r="P93" s="278"/>
      <c r="Q93" s="64">
        <v>-0.1785714285714286</v>
      </c>
      <c r="R93" s="23">
        <v>-0.10185185185185186</v>
      </c>
      <c r="S93" s="64">
        <v>0</v>
      </c>
      <c r="T93" s="64">
        <v>0.25</v>
      </c>
      <c r="U93" s="64">
        <v>0.19999999999999996</v>
      </c>
      <c r="V93" s="278">
        <v>0.14864864864864868</v>
      </c>
      <c r="W93" s="64">
        <v>0.30434782608695654</v>
      </c>
      <c r="X93" s="23">
        <v>0.18556701030927836</v>
      </c>
      <c r="Y93" s="64">
        <v>0.12000000000000011</v>
      </c>
      <c r="Z93" s="64">
        <v>-0.16666666666666663</v>
      </c>
      <c r="AA93" s="344"/>
      <c r="AB93" s="64">
        <v>-0.23333333333333328</v>
      </c>
      <c r="AC93" s="278">
        <v>-0.10588235294117643</v>
      </c>
      <c r="AD93" s="64">
        <v>-6.6666666666666652E-2</v>
      </c>
      <c r="AE93" s="23">
        <v>-9.5652173913043481E-2</v>
      </c>
      <c r="AF93" s="64">
        <v>-7.1428571428571397E-2</v>
      </c>
      <c r="AG93" s="64">
        <v>4.0000000000000036E-2</v>
      </c>
      <c r="AH93" s="344">
        <v>-1.8867924528301883E-2</v>
      </c>
      <c r="AI93" s="64">
        <v>8.6956521739130377E-2</v>
      </c>
      <c r="AJ93" s="278">
        <v>1.3157894736842035E-2</v>
      </c>
      <c r="AK93" s="64">
        <v>-0.1785714285714286</v>
      </c>
      <c r="AL93" s="23">
        <v>-3.8461538461538436E-2</v>
      </c>
    </row>
    <row r="94" spans="1:38">
      <c r="A94" s="60" t="s">
        <v>69</v>
      </c>
      <c r="B94" s="35">
        <v>195</v>
      </c>
      <c r="C94" s="61">
        <v>42</v>
      </c>
      <c r="D94" s="61">
        <v>44</v>
      </c>
      <c r="E94" s="61">
        <v>54</v>
      </c>
      <c r="F94" s="61">
        <v>48</v>
      </c>
      <c r="G94" s="35">
        <v>188</v>
      </c>
      <c r="H94" s="61">
        <v>40</v>
      </c>
      <c r="I94" s="61">
        <v>49</v>
      </c>
      <c r="J94" s="61">
        <v>42</v>
      </c>
      <c r="K94" s="61">
        <v>52</v>
      </c>
      <c r="L94" s="35">
        <v>183</v>
      </c>
      <c r="M94" s="61">
        <v>39</v>
      </c>
      <c r="N94" s="61">
        <v>34</v>
      </c>
      <c r="O94" s="61">
        <v>37</v>
      </c>
      <c r="P94" s="276">
        <v>110</v>
      </c>
      <c r="Q94" s="61">
        <v>36</v>
      </c>
      <c r="R94" s="35">
        <v>146</v>
      </c>
      <c r="S94" s="61">
        <v>39</v>
      </c>
      <c r="T94" s="61">
        <v>41</v>
      </c>
      <c r="U94" s="61">
        <v>41</v>
      </c>
      <c r="V94" s="276">
        <v>121</v>
      </c>
      <c r="W94" s="61">
        <v>38</v>
      </c>
      <c r="X94" s="35">
        <v>159</v>
      </c>
      <c r="Y94" s="61">
        <v>40</v>
      </c>
      <c r="Z94" s="61">
        <v>51</v>
      </c>
      <c r="AA94" s="353">
        <v>91</v>
      </c>
      <c r="AB94" s="61">
        <v>48</v>
      </c>
      <c r="AC94" s="276">
        <v>139</v>
      </c>
      <c r="AD94" s="61">
        <v>48</v>
      </c>
      <c r="AE94" s="35">
        <v>187</v>
      </c>
      <c r="AF94" s="61">
        <v>46</v>
      </c>
      <c r="AG94" s="61">
        <v>42</v>
      </c>
      <c r="AH94" s="352">
        <v>88</v>
      </c>
      <c r="AI94" s="61">
        <v>45</v>
      </c>
      <c r="AJ94" s="276">
        <v>133</v>
      </c>
      <c r="AK94" s="61">
        <v>56</v>
      </c>
      <c r="AL94" s="35">
        <v>189</v>
      </c>
    </row>
    <row r="95" spans="1:38">
      <c r="A95" s="62" t="s">
        <v>7</v>
      </c>
      <c r="B95" s="23"/>
      <c r="C95" s="63"/>
      <c r="D95" s="63">
        <v>4.7619047619047672E-2</v>
      </c>
      <c r="E95" s="63">
        <v>0.22727272727272729</v>
      </c>
      <c r="F95" s="63">
        <v>-0.11111111111111116</v>
      </c>
      <c r="G95" s="23"/>
      <c r="H95" s="63">
        <v>-0.16666666666666663</v>
      </c>
      <c r="I95" s="63">
        <v>0.22500000000000009</v>
      </c>
      <c r="J95" s="63">
        <v>-0.1428571428571429</v>
      </c>
      <c r="K95" s="63">
        <v>0.23809523809523814</v>
      </c>
      <c r="L95" s="23"/>
      <c r="M95" s="63">
        <v>-0.25</v>
      </c>
      <c r="N95" s="63">
        <v>-0.12820512820512819</v>
      </c>
      <c r="O95" s="63">
        <v>8.8235294117646967E-2</v>
      </c>
      <c r="P95" s="277"/>
      <c r="Q95" s="63">
        <v>-2.7027027027026973E-2</v>
      </c>
      <c r="R95" s="23"/>
      <c r="S95" s="63">
        <v>8.3333333333333259E-2</v>
      </c>
      <c r="T95" s="63">
        <v>5.1282051282051322E-2</v>
      </c>
      <c r="U95" s="63">
        <v>0</v>
      </c>
      <c r="V95" s="277"/>
      <c r="W95" s="63">
        <v>-7.3170731707317027E-2</v>
      </c>
      <c r="X95" s="23"/>
      <c r="Y95" s="63">
        <v>5.2631578947368363E-2</v>
      </c>
      <c r="Z95" s="63">
        <v>0.27499999999999991</v>
      </c>
      <c r="AA95" s="354"/>
      <c r="AB95" s="63">
        <v>-5.8823529411764719E-2</v>
      </c>
      <c r="AC95" s="277"/>
      <c r="AD95" s="63">
        <v>0</v>
      </c>
      <c r="AE95" s="23"/>
      <c r="AF95" s="63">
        <v>-4.166666666666663E-2</v>
      </c>
      <c r="AG95" s="63">
        <v>-8.6956521739130488E-2</v>
      </c>
      <c r="AH95" s="343"/>
      <c r="AI95" s="63">
        <v>7.1428571428571397E-2</v>
      </c>
      <c r="AJ95" s="277"/>
      <c r="AK95" s="63">
        <v>0.24444444444444446</v>
      </c>
      <c r="AL95" s="23"/>
    </row>
    <row r="96" spans="1:38">
      <c r="A96" s="62" t="s">
        <v>8</v>
      </c>
      <c r="B96" s="23"/>
      <c r="C96" s="64"/>
      <c r="D96" s="64"/>
      <c r="E96" s="64"/>
      <c r="F96" s="64"/>
      <c r="G96" s="23">
        <v>-3.5897435897435881E-2</v>
      </c>
      <c r="H96" s="64">
        <v>-4.7619047619047672E-2</v>
      </c>
      <c r="I96" s="64">
        <v>0.11363636363636354</v>
      </c>
      <c r="J96" s="64">
        <v>-0.22222222222222221</v>
      </c>
      <c r="K96" s="64">
        <v>8.3333333333333259E-2</v>
      </c>
      <c r="L96" s="23">
        <v>-2.6595744680851019E-2</v>
      </c>
      <c r="M96" s="64">
        <v>-2.5000000000000022E-2</v>
      </c>
      <c r="N96" s="64">
        <v>-0.30612244897959184</v>
      </c>
      <c r="O96" s="64">
        <v>-0.11904761904761907</v>
      </c>
      <c r="P96" s="278"/>
      <c r="Q96" s="64">
        <v>-0.30769230769230771</v>
      </c>
      <c r="R96" s="23">
        <v>-0.20218579234972678</v>
      </c>
      <c r="S96" s="64">
        <v>0</v>
      </c>
      <c r="T96" s="64">
        <v>0.20588235294117641</v>
      </c>
      <c r="U96" s="64">
        <v>0.10810810810810811</v>
      </c>
      <c r="V96" s="278">
        <v>0.10000000000000009</v>
      </c>
      <c r="W96" s="64">
        <v>5.555555555555558E-2</v>
      </c>
      <c r="X96" s="23">
        <v>8.9041095890410871E-2</v>
      </c>
      <c r="Y96" s="64">
        <v>2.564102564102555E-2</v>
      </c>
      <c r="Z96" s="64">
        <v>0.24390243902439024</v>
      </c>
      <c r="AA96" s="344"/>
      <c r="AB96" s="64">
        <v>0.1707317073170731</v>
      </c>
      <c r="AC96" s="278">
        <v>0.14876033057851235</v>
      </c>
      <c r="AD96" s="64">
        <v>0.26315789473684204</v>
      </c>
      <c r="AE96" s="23">
        <v>0.17610062893081757</v>
      </c>
      <c r="AF96" s="64">
        <v>0.14999999999999991</v>
      </c>
      <c r="AG96" s="64">
        <v>-0.17647058823529416</v>
      </c>
      <c r="AH96" s="344">
        <v>-3.2967032967032961E-2</v>
      </c>
      <c r="AI96" s="64">
        <v>-6.25E-2</v>
      </c>
      <c r="AJ96" s="278">
        <v>-4.3165467625899234E-2</v>
      </c>
      <c r="AK96" s="64">
        <v>0.16666666666666674</v>
      </c>
      <c r="AL96" s="23">
        <v>1.0695187165775444E-2</v>
      </c>
    </row>
    <row r="97" spans="1:38">
      <c r="A97" s="60" t="s">
        <v>61</v>
      </c>
      <c r="B97" s="35">
        <v>47</v>
      </c>
      <c r="C97" s="61">
        <v>10</v>
      </c>
      <c r="D97" s="61">
        <v>12</v>
      </c>
      <c r="E97" s="61">
        <v>12</v>
      </c>
      <c r="F97" s="61">
        <v>10</v>
      </c>
      <c r="G97" s="35">
        <v>44</v>
      </c>
      <c r="H97" s="61">
        <v>11</v>
      </c>
      <c r="I97" s="61">
        <v>10</v>
      </c>
      <c r="J97" s="61">
        <v>9</v>
      </c>
      <c r="K97" s="61">
        <v>12</v>
      </c>
      <c r="L97" s="35">
        <v>42</v>
      </c>
      <c r="M97" s="61">
        <v>18</v>
      </c>
      <c r="N97" s="61">
        <v>17</v>
      </c>
      <c r="O97" s="61">
        <v>17</v>
      </c>
      <c r="P97" s="276">
        <v>52</v>
      </c>
      <c r="Q97" s="61">
        <v>21</v>
      </c>
      <c r="R97" s="35">
        <v>73</v>
      </c>
      <c r="S97" s="61">
        <v>20</v>
      </c>
      <c r="T97" s="61">
        <v>20</v>
      </c>
      <c r="U97" s="61">
        <v>19</v>
      </c>
      <c r="V97" s="276">
        <v>59</v>
      </c>
      <c r="W97" s="61">
        <v>21</v>
      </c>
      <c r="X97" s="35">
        <v>80</v>
      </c>
      <c r="Y97" s="61">
        <v>23</v>
      </c>
      <c r="Z97" s="61">
        <v>24</v>
      </c>
      <c r="AA97" s="353">
        <v>47</v>
      </c>
      <c r="AB97" s="61">
        <v>20</v>
      </c>
      <c r="AC97" s="276">
        <v>67</v>
      </c>
      <c r="AD97" s="61">
        <v>29</v>
      </c>
      <c r="AE97" s="35">
        <v>96</v>
      </c>
      <c r="AF97" s="61">
        <v>31</v>
      </c>
      <c r="AG97" s="61">
        <v>26</v>
      </c>
      <c r="AH97" s="352">
        <v>57</v>
      </c>
      <c r="AI97" s="61">
        <v>31</v>
      </c>
      <c r="AJ97" s="276">
        <v>88</v>
      </c>
      <c r="AK97" s="61">
        <v>29</v>
      </c>
      <c r="AL97" s="35">
        <v>117</v>
      </c>
    </row>
    <row r="98" spans="1:38">
      <c r="A98" s="62" t="s">
        <v>7</v>
      </c>
      <c r="B98" s="23"/>
      <c r="C98" s="63"/>
      <c r="D98" s="63">
        <v>0.19999999999999996</v>
      </c>
      <c r="E98" s="63">
        <v>0</v>
      </c>
      <c r="F98" s="63">
        <v>-0.16666666666666663</v>
      </c>
      <c r="G98" s="23"/>
      <c r="H98" s="63">
        <v>0.10000000000000009</v>
      </c>
      <c r="I98" s="63">
        <v>-9.0909090909090939E-2</v>
      </c>
      <c r="J98" s="63">
        <v>-9.9999999999999978E-2</v>
      </c>
      <c r="K98" s="63">
        <v>0.33333333333333326</v>
      </c>
      <c r="L98" s="23"/>
      <c r="M98" s="63">
        <v>0.5</v>
      </c>
      <c r="N98" s="63">
        <v>-5.555555555555558E-2</v>
      </c>
      <c r="O98" s="63">
        <v>0</v>
      </c>
      <c r="P98" s="277"/>
      <c r="Q98" s="63">
        <v>0.23529411764705888</v>
      </c>
      <c r="R98" s="23"/>
      <c r="S98" s="63">
        <v>-4.7619047619047672E-2</v>
      </c>
      <c r="T98" s="63">
        <v>0</v>
      </c>
      <c r="U98" s="63">
        <v>-5.0000000000000044E-2</v>
      </c>
      <c r="V98" s="277"/>
      <c r="W98" s="63">
        <v>0.10526315789473695</v>
      </c>
      <c r="X98" s="23"/>
      <c r="Y98" s="63">
        <v>9.5238095238095344E-2</v>
      </c>
      <c r="Z98" s="63">
        <v>4.3478260869565188E-2</v>
      </c>
      <c r="AA98" s="354"/>
      <c r="AB98" s="63">
        <v>-0.16666666666666663</v>
      </c>
      <c r="AC98" s="277"/>
      <c r="AD98" s="63">
        <v>0.44999999999999996</v>
      </c>
      <c r="AE98" s="23"/>
      <c r="AF98" s="63">
        <v>6.8965517241379226E-2</v>
      </c>
      <c r="AG98" s="63">
        <v>-0.16129032258064513</v>
      </c>
      <c r="AH98" s="343"/>
      <c r="AI98" s="63">
        <v>0.19230769230769229</v>
      </c>
      <c r="AJ98" s="277"/>
      <c r="AK98" s="63">
        <v>-6.4516129032258118E-2</v>
      </c>
      <c r="AL98" s="23"/>
    </row>
    <row r="99" spans="1:38">
      <c r="A99" s="62" t="s">
        <v>8</v>
      </c>
      <c r="B99" s="23"/>
      <c r="C99" s="64"/>
      <c r="D99" s="64"/>
      <c r="E99" s="64"/>
      <c r="F99" s="64"/>
      <c r="G99" s="23">
        <v>-6.3829787234042534E-2</v>
      </c>
      <c r="H99" s="64">
        <v>0.10000000000000009</v>
      </c>
      <c r="I99" s="64">
        <v>-0.16666666666666663</v>
      </c>
      <c r="J99" s="64">
        <v>-0.25</v>
      </c>
      <c r="K99" s="64">
        <v>0.19999999999999996</v>
      </c>
      <c r="L99" s="23">
        <v>-4.5454545454545414E-2</v>
      </c>
      <c r="M99" s="64">
        <v>0.63636363636363646</v>
      </c>
      <c r="N99" s="64">
        <v>0.7</v>
      </c>
      <c r="O99" s="64">
        <v>0.88888888888888884</v>
      </c>
      <c r="P99" s="278"/>
      <c r="Q99" s="64">
        <v>0.75</v>
      </c>
      <c r="R99" s="23">
        <v>0.73809523809523814</v>
      </c>
      <c r="S99" s="64">
        <v>0.11111111111111116</v>
      </c>
      <c r="T99" s="64">
        <v>0.17647058823529416</v>
      </c>
      <c r="U99" s="64">
        <v>0.11764705882352944</v>
      </c>
      <c r="V99" s="278">
        <v>0.13461538461538458</v>
      </c>
      <c r="W99" s="64">
        <v>0</v>
      </c>
      <c r="X99" s="23">
        <v>9.5890410958904049E-2</v>
      </c>
      <c r="Y99" s="64">
        <v>0.14999999999999991</v>
      </c>
      <c r="Z99" s="64">
        <v>0.19999999999999996</v>
      </c>
      <c r="AA99" s="344"/>
      <c r="AB99" s="64">
        <v>5.2631578947368363E-2</v>
      </c>
      <c r="AC99" s="278">
        <v>0.13559322033898313</v>
      </c>
      <c r="AD99" s="64">
        <v>0.38095238095238093</v>
      </c>
      <c r="AE99" s="23">
        <v>0.19999999999999996</v>
      </c>
      <c r="AF99" s="64">
        <v>0.34782608695652173</v>
      </c>
      <c r="AG99" s="64">
        <v>8.3333333333333259E-2</v>
      </c>
      <c r="AH99" s="344">
        <v>0.2127659574468086</v>
      </c>
      <c r="AI99" s="64">
        <v>0.55000000000000004</v>
      </c>
      <c r="AJ99" s="278">
        <v>0.31343283582089554</v>
      </c>
      <c r="AK99" s="64">
        <v>0</v>
      </c>
      <c r="AL99" s="23">
        <v>0.21875</v>
      </c>
    </row>
    <row r="100" spans="1:38">
      <c r="A100" s="60" t="s">
        <v>63</v>
      </c>
      <c r="B100" s="35">
        <v>72</v>
      </c>
      <c r="C100" s="61">
        <v>17</v>
      </c>
      <c r="D100" s="61">
        <v>19</v>
      </c>
      <c r="E100" s="61">
        <v>19</v>
      </c>
      <c r="F100" s="130">
        <v>18</v>
      </c>
      <c r="G100" s="35">
        <v>73</v>
      </c>
      <c r="H100" s="61">
        <v>20</v>
      </c>
      <c r="I100" s="61">
        <v>20</v>
      </c>
      <c r="J100" s="61">
        <v>20</v>
      </c>
      <c r="K100" s="130">
        <v>23</v>
      </c>
      <c r="L100" s="35">
        <v>83</v>
      </c>
      <c r="M100" s="61">
        <v>18</v>
      </c>
      <c r="N100" s="61">
        <v>19</v>
      </c>
      <c r="O100" s="61">
        <v>21</v>
      </c>
      <c r="P100" s="276">
        <v>58</v>
      </c>
      <c r="Q100" s="130">
        <v>24</v>
      </c>
      <c r="R100" s="35">
        <v>82</v>
      </c>
      <c r="S100" s="61">
        <v>21</v>
      </c>
      <c r="T100" s="61">
        <v>22</v>
      </c>
      <c r="U100" s="61">
        <v>24</v>
      </c>
      <c r="V100" s="276">
        <v>67</v>
      </c>
      <c r="W100" s="130">
        <v>27</v>
      </c>
      <c r="X100" s="35">
        <v>94</v>
      </c>
      <c r="Y100" s="61">
        <v>28</v>
      </c>
      <c r="Z100" s="61">
        <v>27</v>
      </c>
      <c r="AA100" s="353">
        <v>55</v>
      </c>
      <c r="AB100" s="61">
        <v>33</v>
      </c>
      <c r="AC100" s="276">
        <v>88</v>
      </c>
      <c r="AD100" s="130">
        <v>46</v>
      </c>
      <c r="AE100" s="35">
        <v>134</v>
      </c>
      <c r="AF100" s="61">
        <v>41</v>
      </c>
      <c r="AG100" s="61">
        <v>48</v>
      </c>
      <c r="AH100" s="352">
        <v>89</v>
      </c>
      <c r="AI100" s="61">
        <v>57</v>
      </c>
      <c r="AJ100" s="276">
        <v>146</v>
      </c>
      <c r="AK100" s="130">
        <v>57</v>
      </c>
      <c r="AL100" s="35">
        <v>203</v>
      </c>
    </row>
    <row r="101" spans="1:38">
      <c r="A101" s="62" t="s">
        <v>7</v>
      </c>
      <c r="B101" s="23"/>
      <c r="C101" s="63"/>
      <c r="D101" s="63">
        <v>0.11764705882352944</v>
      </c>
      <c r="E101" s="63">
        <v>0</v>
      </c>
      <c r="F101" s="63">
        <v>-5.2631578947368474E-2</v>
      </c>
      <c r="G101" s="23"/>
      <c r="H101" s="63">
        <v>0.11111111111111116</v>
      </c>
      <c r="I101" s="63">
        <v>0</v>
      </c>
      <c r="J101" s="63">
        <v>0</v>
      </c>
      <c r="K101" s="63">
        <v>0.14999999999999991</v>
      </c>
      <c r="L101" s="23"/>
      <c r="M101" s="63">
        <v>-0.21739130434782605</v>
      </c>
      <c r="N101" s="63">
        <v>5.555555555555558E-2</v>
      </c>
      <c r="O101" s="63">
        <v>0.10526315789473695</v>
      </c>
      <c r="P101" s="277"/>
      <c r="Q101" s="63">
        <v>0.14285714285714279</v>
      </c>
      <c r="R101" s="23"/>
      <c r="S101" s="63">
        <v>-0.125</v>
      </c>
      <c r="T101" s="63">
        <v>4.7619047619047672E-2</v>
      </c>
      <c r="U101" s="63">
        <v>9.0909090909090828E-2</v>
      </c>
      <c r="V101" s="277"/>
      <c r="W101" s="63">
        <v>0.125</v>
      </c>
      <c r="X101" s="23"/>
      <c r="Y101" s="63">
        <v>3.7037037037036979E-2</v>
      </c>
      <c r="Z101" s="63">
        <v>-3.5714285714285698E-2</v>
      </c>
      <c r="AA101" s="354"/>
      <c r="AB101" s="63">
        <v>0.22222222222222232</v>
      </c>
      <c r="AC101" s="277"/>
      <c r="AD101" s="63">
        <v>0.39393939393939403</v>
      </c>
      <c r="AE101" s="23"/>
      <c r="AF101" s="63">
        <v>-0.10869565217391308</v>
      </c>
      <c r="AG101" s="63">
        <v>0.1707317073170731</v>
      </c>
      <c r="AH101" s="343"/>
      <c r="AI101" s="63">
        <v>0.1875</v>
      </c>
      <c r="AJ101" s="277"/>
      <c r="AK101" s="63">
        <v>0</v>
      </c>
      <c r="AL101" s="23"/>
    </row>
    <row r="102" spans="1:38">
      <c r="A102" s="62" t="s">
        <v>8</v>
      </c>
      <c r="B102" s="23"/>
      <c r="C102" s="64"/>
      <c r="D102" s="64"/>
      <c r="E102" s="64"/>
      <c r="F102" s="64"/>
      <c r="G102" s="23">
        <v>1.388888888888884E-2</v>
      </c>
      <c r="H102" s="64">
        <v>0.17647058823529416</v>
      </c>
      <c r="I102" s="64">
        <v>5.2631578947368363E-2</v>
      </c>
      <c r="J102" s="64">
        <v>5.2631578947368363E-2</v>
      </c>
      <c r="K102" s="64">
        <v>0.27777777777777768</v>
      </c>
      <c r="L102" s="23">
        <v>0.13698630136986312</v>
      </c>
      <c r="M102" s="64">
        <v>-9.9999999999999978E-2</v>
      </c>
      <c r="N102" s="64">
        <v>-5.0000000000000044E-2</v>
      </c>
      <c r="O102" s="64">
        <v>5.0000000000000044E-2</v>
      </c>
      <c r="P102" s="278"/>
      <c r="Q102" s="64">
        <v>4.3478260869565188E-2</v>
      </c>
      <c r="R102" s="23">
        <v>-1.2048192771084376E-2</v>
      </c>
      <c r="S102" s="64">
        <v>0.16666666666666674</v>
      </c>
      <c r="T102" s="64">
        <v>0.15789473684210531</v>
      </c>
      <c r="U102" s="64">
        <v>0.14285714285714279</v>
      </c>
      <c r="V102" s="278">
        <v>0.15517241379310343</v>
      </c>
      <c r="W102" s="64">
        <v>0.125</v>
      </c>
      <c r="X102" s="23">
        <v>0.14634146341463405</v>
      </c>
      <c r="Y102" s="64">
        <v>0.33333333333333326</v>
      </c>
      <c r="Z102" s="64">
        <v>0.22727272727272729</v>
      </c>
      <c r="AA102" s="344"/>
      <c r="AB102" s="64">
        <v>0.375</v>
      </c>
      <c r="AC102" s="278">
        <v>0.31343283582089554</v>
      </c>
      <c r="AD102" s="64">
        <v>0.70370370370370372</v>
      </c>
      <c r="AE102" s="23">
        <v>0.42553191489361697</v>
      </c>
      <c r="AF102" s="64">
        <v>0.46428571428571419</v>
      </c>
      <c r="AG102" s="64">
        <v>0.77777777777777768</v>
      </c>
      <c r="AH102" s="344">
        <v>0.61818181818181817</v>
      </c>
      <c r="AI102" s="64">
        <v>0.72727272727272729</v>
      </c>
      <c r="AJ102" s="278">
        <v>0.65909090909090917</v>
      </c>
      <c r="AK102" s="64">
        <v>0.23913043478260865</v>
      </c>
      <c r="AL102" s="23">
        <v>0.5149253731343284</v>
      </c>
    </row>
    <row r="103" spans="1:38">
      <c r="A103" s="60" t="s">
        <v>64</v>
      </c>
      <c r="B103" s="35">
        <v>72</v>
      </c>
      <c r="C103" s="61">
        <v>18</v>
      </c>
      <c r="D103" s="61">
        <v>17</v>
      </c>
      <c r="E103" s="61">
        <v>18</v>
      </c>
      <c r="F103" s="61">
        <v>16</v>
      </c>
      <c r="G103" s="35">
        <v>69</v>
      </c>
      <c r="H103" s="61">
        <v>7</v>
      </c>
      <c r="I103" s="61">
        <v>8</v>
      </c>
      <c r="J103" s="61">
        <v>9</v>
      </c>
      <c r="K103" s="61">
        <v>13</v>
      </c>
      <c r="L103" s="35">
        <v>37</v>
      </c>
      <c r="M103" s="61">
        <v>8</v>
      </c>
      <c r="N103" s="61">
        <v>9</v>
      </c>
      <c r="O103" s="61">
        <v>9</v>
      </c>
      <c r="P103" s="276">
        <v>26</v>
      </c>
      <c r="Q103" s="61">
        <v>9</v>
      </c>
      <c r="R103" s="35">
        <v>35</v>
      </c>
      <c r="S103" s="61">
        <v>7</v>
      </c>
      <c r="T103" s="61">
        <v>6</v>
      </c>
      <c r="U103" s="61">
        <v>8</v>
      </c>
      <c r="V103" s="276">
        <v>21</v>
      </c>
      <c r="W103" s="61">
        <v>8</v>
      </c>
      <c r="X103" s="35">
        <v>29</v>
      </c>
      <c r="Y103" s="61">
        <v>9</v>
      </c>
      <c r="Z103" s="61">
        <v>8</v>
      </c>
      <c r="AA103" s="353">
        <v>17</v>
      </c>
      <c r="AB103" s="61">
        <v>9</v>
      </c>
      <c r="AC103" s="276">
        <v>26</v>
      </c>
      <c r="AD103" s="61">
        <v>9</v>
      </c>
      <c r="AE103" s="35">
        <v>35</v>
      </c>
      <c r="AF103" s="61">
        <v>7</v>
      </c>
      <c r="AG103" s="61">
        <v>10</v>
      </c>
      <c r="AH103" s="352">
        <v>17</v>
      </c>
      <c r="AI103" s="61">
        <v>10</v>
      </c>
      <c r="AJ103" s="276">
        <v>27</v>
      </c>
      <c r="AK103" s="61">
        <v>10</v>
      </c>
      <c r="AL103" s="35">
        <v>37</v>
      </c>
    </row>
    <row r="104" spans="1:38">
      <c r="A104" s="62" t="s">
        <v>7</v>
      </c>
      <c r="B104" s="23"/>
      <c r="C104" s="63"/>
      <c r="D104" s="63">
        <v>-5.555555555555558E-2</v>
      </c>
      <c r="E104" s="63">
        <v>5.8823529411764719E-2</v>
      </c>
      <c r="F104" s="63">
        <v>-0.11111111111111116</v>
      </c>
      <c r="G104" s="23"/>
      <c r="H104" s="63">
        <v>-0.5625</v>
      </c>
      <c r="I104" s="63">
        <v>0.14285714285714279</v>
      </c>
      <c r="J104" s="63">
        <v>0.125</v>
      </c>
      <c r="K104" s="63">
        <v>0.44444444444444442</v>
      </c>
      <c r="L104" s="23"/>
      <c r="M104" s="63">
        <v>-0.38461538461538458</v>
      </c>
      <c r="N104" s="63">
        <v>0.125</v>
      </c>
      <c r="O104" s="63">
        <v>0</v>
      </c>
      <c r="P104" s="277"/>
      <c r="Q104" s="63">
        <v>0</v>
      </c>
      <c r="R104" s="23"/>
      <c r="S104" s="63">
        <v>-0.22222222222222221</v>
      </c>
      <c r="T104" s="63">
        <v>-0.1428571428571429</v>
      </c>
      <c r="U104" s="63">
        <v>0.33333333333333326</v>
      </c>
      <c r="V104" s="277"/>
      <c r="W104" s="63">
        <v>0</v>
      </c>
      <c r="X104" s="23"/>
      <c r="Y104" s="63">
        <v>0.125</v>
      </c>
      <c r="Z104" s="63">
        <v>-0.11111111111111116</v>
      </c>
      <c r="AA104" s="354"/>
      <c r="AB104" s="63">
        <v>0.125</v>
      </c>
      <c r="AC104" s="277"/>
      <c r="AD104" s="63">
        <v>0</v>
      </c>
      <c r="AE104" s="23"/>
      <c r="AF104" s="63">
        <v>-0.22222222222222221</v>
      </c>
      <c r="AG104" s="63">
        <v>0.4285714285714286</v>
      </c>
      <c r="AH104" s="343"/>
      <c r="AI104" s="63">
        <v>0</v>
      </c>
      <c r="AJ104" s="277"/>
      <c r="AK104" s="63">
        <v>0</v>
      </c>
      <c r="AL104" s="23"/>
    </row>
    <row r="105" spans="1:38">
      <c r="A105" s="62" t="s">
        <v>8</v>
      </c>
      <c r="B105" s="23"/>
      <c r="C105" s="64"/>
      <c r="D105" s="64"/>
      <c r="E105" s="64"/>
      <c r="F105" s="64"/>
      <c r="G105" s="23">
        <v>-4.166666666666663E-2</v>
      </c>
      <c r="H105" s="64">
        <v>-0.61111111111111116</v>
      </c>
      <c r="I105" s="64">
        <v>-0.52941176470588236</v>
      </c>
      <c r="J105" s="64">
        <v>-0.5</v>
      </c>
      <c r="K105" s="64">
        <v>-0.1875</v>
      </c>
      <c r="L105" s="23">
        <v>-0.46376811594202894</v>
      </c>
      <c r="M105" s="64">
        <v>0.14285714285714279</v>
      </c>
      <c r="N105" s="64">
        <v>0.125</v>
      </c>
      <c r="O105" s="64">
        <v>0</v>
      </c>
      <c r="P105" s="278"/>
      <c r="Q105" s="64">
        <v>-0.30769230769230771</v>
      </c>
      <c r="R105" s="23">
        <v>-5.4054054054054057E-2</v>
      </c>
      <c r="S105" s="64">
        <v>-0.125</v>
      </c>
      <c r="T105" s="64">
        <v>-0.33333333333333337</v>
      </c>
      <c r="U105" s="64">
        <v>-0.11111111111111116</v>
      </c>
      <c r="V105" s="278">
        <v>-0.19230769230769229</v>
      </c>
      <c r="W105" s="64">
        <v>-0.11111111111111116</v>
      </c>
      <c r="X105" s="23">
        <v>-0.17142857142857137</v>
      </c>
      <c r="Y105" s="64">
        <v>0.28571428571428581</v>
      </c>
      <c r="Z105" s="64">
        <v>0.33333333333333326</v>
      </c>
      <c r="AA105" s="344"/>
      <c r="AB105" s="64">
        <v>0.125</v>
      </c>
      <c r="AC105" s="278">
        <v>0.23809523809523814</v>
      </c>
      <c r="AD105" s="64">
        <v>0.125</v>
      </c>
      <c r="AE105" s="23">
        <v>0.2068965517241379</v>
      </c>
      <c r="AF105" s="64">
        <v>-0.22222222222222221</v>
      </c>
      <c r="AG105" s="64">
        <v>0.25</v>
      </c>
      <c r="AH105" s="344">
        <v>0</v>
      </c>
      <c r="AI105" s="64">
        <v>0.11111111111111116</v>
      </c>
      <c r="AJ105" s="278">
        <v>3.8461538461538547E-2</v>
      </c>
      <c r="AK105" s="64">
        <v>0.11111111111111116</v>
      </c>
      <c r="AL105" s="23">
        <v>5.7142857142857162E-2</v>
      </c>
    </row>
    <row r="106" spans="1:38" ht="5.25" customHeight="1">
      <c r="A106" s="47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</row>
    <row r="107" spans="1:38" ht="21">
      <c r="A107" s="33" t="s">
        <v>39</v>
      </c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</row>
    <row r="108" spans="1:38" s="3" customFormat="1">
      <c r="A108" s="296" t="s">
        <v>272</v>
      </c>
      <c r="B108" s="289"/>
      <c r="C108" s="289"/>
      <c r="D108" s="284"/>
      <c r="E108" s="284"/>
      <c r="F108" s="284"/>
      <c r="G108" s="284"/>
      <c r="H108" s="289"/>
      <c r="I108" s="284"/>
      <c r="J108" s="284"/>
      <c r="K108" s="284"/>
      <c r="L108" s="284"/>
      <c r="M108" s="289"/>
      <c r="N108" s="289"/>
      <c r="O108" s="289"/>
      <c r="P108" s="289"/>
      <c r="Q108" s="289"/>
      <c r="R108" s="289"/>
      <c r="S108" s="289"/>
      <c r="T108" s="289"/>
      <c r="U108" s="289"/>
      <c r="V108" s="289"/>
      <c r="W108" s="289"/>
      <c r="X108" s="289"/>
      <c r="Y108" s="289"/>
      <c r="Z108" s="289"/>
      <c r="AA108" s="289"/>
      <c r="AB108" s="289"/>
      <c r="AC108" s="289"/>
      <c r="AD108" s="289"/>
      <c r="AE108" s="289"/>
      <c r="AF108" s="289"/>
      <c r="AG108" s="289"/>
      <c r="AH108" s="289"/>
      <c r="AI108" s="289"/>
      <c r="AJ108" s="289"/>
      <c r="AK108" s="289"/>
      <c r="AL108" s="289"/>
    </row>
    <row r="109" spans="1:38" s="3" customFormat="1">
      <c r="A109" s="62"/>
      <c r="B109" s="35"/>
      <c r="C109" s="62"/>
      <c r="D109" s="62"/>
      <c r="E109" s="62"/>
      <c r="F109" s="62"/>
      <c r="G109" s="35"/>
      <c r="H109" s="62"/>
      <c r="I109" s="62"/>
      <c r="J109" s="62"/>
      <c r="K109" s="62"/>
      <c r="L109" s="35"/>
      <c r="M109" s="62"/>
      <c r="N109" s="62"/>
      <c r="O109" s="62"/>
      <c r="P109" s="301"/>
      <c r="Q109" s="62"/>
      <c r="R109" s="35"/>
      <c r="S109" s="62"/>
      <c r="T109" s="62"/>
      <c r="U109" s="62"/>
      <c r="V109" s="301"/>
      <c r="W109" s="62"/>
      <c r="X109" s="35"/>
      <c r="Y109" s="62"/>
      <c r="Z109" s="62"/>
      <c r="AA109" s="355"/>
      <c r="AB109" s="62"/>
      <c r="AC109" s="301"/>
      <c r="AD109" s="62"/>
      <c r="AE109" s="35"/>
      <c r="AF109" s="62"/>
      <c r="AG109" s="62"/>
      <c r="AH109" s="358"/>
      <c r="AI109" s="62"/>
      <c r="AJ109" s="301"/>
      <c r="AK109" s="62"/>
      <c r="AL109" s="35"/>
    </row>
    <row r="110" spans="1:38" s="3" customFormat="1">
      <c r="A110" s="60" t="s">
        <v>191</v>
      </c>
      <c r="B110" s="35">
        <v>2793</v>
      </c>
      <c r="C110" s="62"/>
      <c r="D110" s="62"/>
      <c r="E110" s="62"/>
      <c r="F110" s="62"/>
      <c r="G110" s="35">
        <v>2699</v>
      </c>
      <c r="H110" s="62"/>
      <c r="I110" s="62"/>
      <c r="J110" s="62"/>
      <c r="K110" s="62"/>
      <c r="L110" s="35">
        <v>2074</v>
      </c>
      <c r="M110" s="61">
        <v>738</v>
      </c>
      <c r="N110" s="61">
        <v>1079</v>
      </c>
      <c r="O110" s="61">
        <v>665</v>
      </c>
      <c r="P110" s="276">
        <v>2482</v>
      </c>
      <c r="Q110" s="61">
        <v>521</v>
      </c>
      <c r="R110" s="35">
        <v>3003</v>
      </c>
      <c r="S110" s="61">
        <v>651</v>
      </c>
      <c r="T110" s="61">
        <v>682</v>
      </c>
      <c r="U110" s="61">
        <v>668</v>
      </c>
      <c r="V110" s="276">
        <v>2001</v>
      </c>
      <c r="W110" s="61">
        <v>581</v>
      </c>
      <c r="X110" s="35">
        <v>2582</v>
      </c>
      <c r="Y110" s="61">
        <v>816</v>
      </c>
      <c r="Z110" s="61">
        <v>638</v>
      </c>
      <c r="AA110" s="353">
        <v>1454</v>
      </c>
      <c r="AB110" s="61">
        <v>629</v>
      </c>
      <c r="AC110" s="276">
        <v>2083</v>
      </c>
      <c r="AD110" s="61">
        <v>603</v>
      </c>
      <c r="AE110" s="35">
        <v>2686</v>
      </c>
      <c r="AF110" s="61">
        <v>625</v>
      </c>
      <c r="AG110" s="61">
        <v>641</v>
      </c>
      <c r="AH110" s="352">
        <v>1266</v>
      </c>
      <c r="AI110" s="61">
        <v>640</v>
      </c>
      <c r="AJ110" s="276">
        <v>1906</v>
      </c>
      <c r="AK110" s="61">
        <v>559</v>
      </c>
      <c r="AL110" s="35">
        <v>2465</v>
      </c>
    </row>
    <row r="111" spans="1:38" s="3" customFormat="1">
      <c r="A111" s="60" t="s">
        <v>199</v>
      </c>
      <c r="B111" s="157">
        <v>-13</v>
      </c>
      <c r="C111" s="62"/>
      <c r="D111" s="62"/>
      <c r="E111" s="62"/>
      <c r="F111" s="62"/>
      <c r="G111" s="157">
        <v>-23</v>
      </c>
      <c r="H111" s="62"/>
      <c r="I111" s="62"/>
      <c r="J111" s="62"/>
      <c r="K111" s="62"/>
      <c r="L111" s="35">
        <v>614</v>
      </c>
      <c r="M111" s="233">
        <v>-69</v>
      </c>
      <c r="N111" s="233">
        <v>-423</v>
      </c>
      <c r="O111" s="233">
        <v>-8</v>
      </c>
      <c r="P111" s="302">
        <v>-500</v>
      </c>
      <c r="Q111" s="61">
        <v>94</v>
      </c>
      <c r="R111" s="35">
        <v>-406</v>
      </c>
      <c r="S111" s="233">
        <v>-4</v>
      </c>
      <c r="T111" s="233">
        <v>-2</v>
      </c>
      <c r="U111" s="233">
        <v>-5</v>
      </c>
      <c r="V111" s="302">
        <v>-11</v>
      </c>
      <c r="W111" s="61">
        <v>79</v>
      </c>
      <c r="X111" s="35">
        <v>68</v>
      </c>
      <c r="Y111" s="233">
        <v>-150</v>
      </c>
      <c r="Z111" s="61">
        <v>6</v>
      </c>
      <c r="AA111" s="353">
        <v>-144</v>
      </c>
      <c r="AB111" s="61">
        <v>8</v>
      </c>
      <c r="AC111" s="302">
        <v>-136</v>
      </c>
      <c r="AD111" s="61">
        <v>31</v>
      </c>
      <c r="AE111" s="157">
        <v>-105</v>
      </c>
      <c r="AF111" s="61">
        <v>47</v>
      </c>
      <c r="AG111" s="61">
        <v>2</v>
      </c>
      <c r="AH111" s="352">
        <v>49</v>
      </c>
      <c r="AI111" s="61">
        <v>5</v>
      </c>
      <c r="AJ111" s="276">
        <v>54</v>
      </c>
      <c r="AK111" s="61">
        <v>58</v>
      </c>
      <c r="AL111" s="35">
        <v>112</v>
      </c>
    </row>
    <row r="112" spans="1:38" s="3" customFormat="1">
      <c r="A112" s="60" t="s">
        <v>355</v>
      </c>
      <c r="B112" s="245"/>
      <c r="C112" s="246"/>
      <c r="D112" s="246"/>
      <c r="E112" s="246"/>
      <c r="F112" s="246"/>
      <c r="G112" s="245">
        <v>0</v>
      </c>
      <c r="H112" s="246"/>
      <c r="I112" s="246"/>
      <c r="J112" s="246"/>
      <c r="K112" s="246"/>
      <c r="L112" s="245">
        <v>0</v>
      </c>
      <c r="M112" s="235">
        <v>0</v>
      </c>
      <c r="N112" s="235">
        <v>0</v>
      </c>
      <c r="O112" s="235">
        <v>0</v>
      </c>
      <c r="P112" s="303">
        <v>0</v>
      </c>
      <c r="Q112" s="235">
        <v>0</v>
      </c>
      <c r="R112" s="245">
        <v>0</v>
      </c>
      <c r="S112" s="235">
        <v>0</v>
      </c>
      <c r="T112" s="235">
        <v>0</v>
      </c>
      <c r="U112" s="235">
        <v>0</v>
      </c>
      <c r="V112" s="303">
        <v>0</v>
      </c>
      <c r="W112" s="235">
        <v>0</v>
      </c>
      <c r="X112" s="245">
        <v>0</v>
      </c>
      <c r="Y112" s="235">
        <v>5</v>
      </c>
      <c r="Z112" s="235">
        <v>5</v>
      </c>
      <c r="AA112" s="356">
        <v>10</v>
      </c>
      <c r="AB112" s="235">
        <v>3</v>
      </c>
      <c r="AC112" s="303">
        <v>13</v>
      </c>
      <c r="AD112" s="247">
        <v>2</v>
      </c>
      <c r="AE112" s="245">
        <v>15</v>
      </c>
      <c r="AF112" s="235">
        <v>2</v>
      </c>
      <c r="AG112" s="235">
        <v>2</v>
      </c>
      <c r="AH112" s="360">
        <v>4</v>
      </c>
      <c r="AI112" s="378">
        <v>-2</v>
      </c>
      <c r="AJ112" s="303">
        <v>2</v>
      </c>
      <c r="AK112" s="247">
        <v>1</v>
      </c>
      <c r="AL112" s="245">
        <v>3</v>
      </c>
    </row>
    <row r="113" spans="1:38" s="3" customFormat="1">
      <c r="A113" s="60"/>
      <c r="B113" s="35"/>
      <c r="C113" s="62"/>
      <c r="D113" s="62"/>
      <c r="E113" s="62"/>
      <c r="F113" s="62"/>
      <c r="G113" s="35"/>
      <c r="H113" s="62"/>
      <c r="I113" s="62"/>
      <c r="J113" s="62"/>
      <c r="K113" s="62"/>
      <c r="L113" s="35"/>
      <c r="M113" s="61"/>
      <c r="N113" s="61"/>
      <c r="O113" s="61"/>
      <c r="P113" s="276"/>
      <c r="Q113" s="61"/>
      <c r="R113" s="35"/>
      <c r="S113" s="61"/>
      <c r="T113" s="61"/>
      <c r="U113" s="61"/>
      <c r="V113" s="276"/>
      <c r="W113" s="61"/>
      <c r="X113" s="35"/>
      <c r="Y113" s="61"/>
      <c r="Z113" s="61"/>
      <c r="AA113" s="353"/>
      <c r="AB113" s="61"/>
      <c r="AC113" s="276"/>
      <c r="AD113" s="61"/>
      <c r="AE113" s="35"/>
      <c r="AF113" s="61"/>
      <c r="AG113" s="61"/>
      <c r="AH113" s="358"/>
      <c r="AI113" s="61"/>
      <c r="AJ113" s="276"/>
      <c r="AK113" s="61"/>
      <c r="AL113" s="35"/>
    </row>
    <row r="114" spans="1:38" s="3" customFormat="1">
      <c r="A114" s="79" t="s">
        <v>279</v>
      </c>
      <c r="B114" s="245">
        <v>2780</v>
      </c>
      <c r="C114" s="246"/>
      <c r="D114" s="246"/>
      <c r="E114" s="246"/>
      <c r="F114" s="246"/>
      <c r="G114" s="245">
        <v>2676</v>
      </c>
      <c r="H114" s="246"/>
      <c r="I114" s="246"/>
      <c r="J114" s="246"/>
      <c r="K114" s="246"/>
      <c r="L114" s="245">
        <v>2688</v>
      </c>
      <c r="M114" s="247">
        <v>669</v>
      </c>
      <c r="N114" s="247">
        <v>656</v>
      </c>
      <c r="O114" s="247">
        <v>657</v>
      </c>
      <c r="P114" s="303">
        <v>1982</v>
      </c>
      <c r="Q114" s="247">
        <v>615</v>
      </c>
      <c r="R114" s="245">
        <v>2597</v>
      </c>
      <c r="S114" s="247">
        <v>647</v>
      </c>
      <c r="T114" s="247">
        <v>680</v>
      </c>
      <c r="U114" s="247">
        <v>663</v>
      </c>
      <c r="V114" s="303">
        <v>1990</v>
      </c>
      <c r="W114" s="247">
        <v>660</v>
      </c>
      <c r="X114" s="245">
        <v>2650</v>
      </c>
      <c r="Y114" s="247">
        <v>671</v>
      </c>
      <c r="Z114" s="247">
        <v>649</v>
      </c>
      <c r="AA114" s="356">
        <v>1320</v>
      </c>
      <c r="AB114" s="247">
        <v>640</v>
      </c>
      <c r="AC114" s="303">
        <v>1960</v>
      </c>
      <c r="AD114" s="247">
        <v>636</v>
      </c>
      <c r="AE114" s="245">
        <v>2596</v>
      </c>
      <c r="AF114" s="247">
        <v>674</v>
      </c>
      <c r="AG114" s="247">
        <v>645</v>
      </c>
      <c r="AH114" s="360">
        <v>1319</v>
      </c>
      <c r="AI114" s="247">
        <v>643</v>
      </c>
      <c r="AJ114" s="303">
        <v>1962</v>
      </c>
      <c r="AK114" s="247">
        <v>618</v>
      </c>
      <c r="AL114" s="245">
        <v>2580</v>
      </c>
    </row>
    <row r="115" spans="1:38" s="3" customFormat="1">
      <c r="A115" s="62" t="s">
        <v>7</v>
      </c>
      <c r="B115" s="153"/>
      <c r="C115" s="225"/>
      <c r="D115" s="225"/>
      <c r="E115" s="225"/>
      <c r="F115" s="225"/>
      <c r="G115" s="35"/>
      <c r="H115" s="225"/>
      <c r="I115" s="225"/>
      <c r="J115" s="225"/>
      <c r="K115" s="225"/>
      <c r="L115" s="35"/>
      <c r="M115" s="63"/>
      <c r="N115" s="63">
        <v>-1.9431988041853532E-2</v>
      </c>
      <c r="O115" s="63">
        <v>1.5243902439023849E-3</v>
      </c>
      <c r="P115" s="277"/>
      <c r="Q115" s="63">
        <v>-6.3926940639269403E-2</v>
      </c>
      <c r="R115" s="35"/>
      <c r="S115" s="63">
        <v>5.2032520325203224E-2</v>
      </c>
      <c r="T115" s="63">
        <v>5.1004636785162205E-2</v>
      </c>
      <c r="U115" s="63">
        <v>-2.5000000000000022E-2</v>
      </c>
      <c r="V115" s="277"/>
      <c r="W115" s="63">
        <v>-4.5248868778280382E-3</v>
      </c>
      <c r="X115" s="35"/>
      <c r="Y115" s="63">
        <v>1.6666666666666607E-2</v>
      </c>
      <c r="Z115" s="63">
        <v>-3.2786885245901676E-2</v>
      </c>
      <c r="AA115" s="354"/>
      <c r="AB115" s="63">
        <v>-1.3867488443759624E-2</v>
      </c>
      <c r="AC115" s="277"/>
      <c r="AD115" s="63">
        <v>-6.2499999999999778E-3</v>
      </c>
      <c r="AE115" s="35"/>
      <c r="AF115" s="63">
        <v>5.9748427672956073E-2</v>
      </c>
      <c r="AG115" s="63">
        <v>-4.3026706231453993E-2</v>
      </c>
      <c r="AH115" s="358"/>
      <c r="AI115" s="63">
        <v>-3.1007751937984773E-3</v>
      </c>
      <c r="AJ115" s="277"/>
      <c r="AK115" s="63">
        <v>-3.8880248833592534E-2</v>
      </c>
      <c r="AL115" s="35"/>
    </row>
    <row r="116" spans="1:38" s="34" customFormat="1" ht="12.9" customHeight="1">
      <c r="A116" s="62" t="s">
        <v>8</v>
      </c>
      <c r="B116" s="153"/>
      <c r="C116" s="225"/>
      <c r="D116" s="225"/>
      <c r="E116" s="225"/>
      <c r="F116" s="225"/>
      <c r="G116" s="35"/>
      <c r="H116" s="225"/>
      <c r="I116" s="225"/>
      <c r="J116" s="225"/>
      <c r="K116" s="225"/>
      <c r="L116" s="23">
        <v>4.484304932735439E-3</v>
      </c>
      <c r="M116" s="64"/>
      <c r="N116" s="64"/>
      <c r="O116" s="64"/>
      <c r="P116" s="278"/>
      <c r="Q116" s="64"/>
      <c r="R116" s="23">
        <v>-3.385416666666663E-2</v>
      </c>
      <c r="S116" s="64">
        <v>-3.2884902840059738E-2</v>
      </c>
      <c r="T116" s="64">
        <v>3.6585365853658569E-2</v>
      </c>
      <c r="U116" s="64">
        <v>9.1324200913243114E-3</v>
      </c>
      <c r="V116" s="278">
        <v>4.0363269424823489E-3</v>
      </c>
      <c r="W116" s="64">
        <v>7.3170731707317138E-2</v>
      </c>
      <c r="X116" s="23">
        <v>2.0408163265306145E-2</v>
      </c>
      <c r="Y116" s="64">
        <v>3.7094281298299947E-2</v>
      </c>
      <c r="Z116" s="64">
        <v>-4.5588235294117596E-2</v>
      </c>
      <c r="AA116" s="344"/>
      <c r="AB116" s="64">
        <v>-3.4690799396681737E-2</v>
      </c>
      <c r="AC116" s="278">
        <v>-1.5075376884422065E-2</v>
      </c>
      <c r="AD116" s="64">
        <v>-3.6363636363636376E-2</v>
      </c>
      <c r="AE116" s="23">
        <v>-2.0377358490565989E-2</v>
      </c>
      <c r="AF116" s="64">
        <v>4.4709388971684305E-3</v>
      </c>
      <c r="AG116" s="64">
        <v>-6.1633281972265364E-3</v>
      </c>
      <c r="AH116" s="344">
        <v>-7.575757575757347E-4</v>
      </c>
      <c r="AI116" s="64">
        <v>4.6874999999999556E-3</v>
      </c>
      <c r="AJ116" s="278">
        <v>1.0204081632652073E-3</v>
      </c>
      <c r="AK116" s="64">
        <v>-2.8301886792452824E-2</v>
      </c>
      <c r="AL116" s="23">
        <v>-6.1633281972265364E-3</v>
      </c>
    </row>
    <row r="117" spans="1:38" s="34" customFormat="1" ht="18" customHeight="1">
      <c r="A117" s="79" t="s">
        <v>320</v>
      </c>
      <c r="B117" s="241">
        <v>0.63426876568560342</v>
      </c>
      <c r="C117" s="225"/>
      <c r="D117" s="66"/>
      <c r="E117" s="66"/>
      <c r="F117" s="225"/>
      <c r="G117" s="241">
        <v>0.63053722902921772</v>
      </c>
      <c r="H117" s="225"/>
      <c r="I117" s="66"/>
      <c r="J117" s="66"/>
      <c r="K117" s="225"/>
      <c r="L117" s="241">
        <v>0.64061010486177317</v>
      </c>
      <c r="M117" s="108">
        <v>0.64141898370086292</v>
      </c>
      <c r="N117" s="108">
        <v>0.64313725490196083</v>
      </c>
      <c r="O117" s="108">
        <v>0.64097560975609758</v>
      </c>
      <c r="P117" s="285">
        <v>0.64183937823834192</v>
      </c>
      <c r="Q117" s="108">
        <v>0.62436548223350252</v>
      </c>
      <c r="R117" s="241">
        <v>0.63761355266388409</v>
      </c>
      <c r="S117" s="108">
        <v>0.63555992141453832</v>
      </c>
      <c r="T117" s="108">
        <v>0.65134099616858232</v>
      </c>
      <c r="U117" s="108">
        <v>0.6362763915547025</v>
      </c>
      <c r="V117" s="285">
        <v>0.64110824742268047</v>
      </c>
      <c r="W117" s="108">
        <v>0.62559241706161139</v>
      </c>
      <c r="X117" s="241">
        <v>0.63717239721086805</v>
      </c>
      <c r="Y117" s="108">
        <v>0.63662239089184058</v>
      </c>
      <c r="Z117" s="108">
        <v>0.62463907603464874</v>
      </c>
      <c r="AA117" s="348">
        <v>0.63067367415193498</v>
      </c>
      <c r="AB117" s="108">
        <v>0.61716489874638381</v>
      </c>
      <c r="AC117" s="285">
        <v>0.62619808306709268</v>
      </c>
      <c r="AD117" s="108">
        <v>0.6045627376425855</v>
      </c>
      <c r="AE117" s="241">
        <v>0.62075561932089907</v>
      </c>
      <c r="AF117" s="108">
        <v>0.61496350364963503</v>
      </c>
      <c r="AG117" s="108">
        <v>0.60449859418931584</v>
      </c>
      <c r="AH117" s="348">
        <v>0.60980120203421173</v>
      </c>
      <c r="AI117" s="108">
        <v>0.59208103130755063</v>
      </c>
      <c r="AJ117" s="285">
        <v>0.60387811634349031</v>
      </c>
      <c r="AK117" s="108">
        <v>0.58467360454115425</v>
      </c>
      <c r="AL117" s="241">
        <v>0.59916395726892713</v>
      </c>
    </row>
    <row r="118" spans="1:38" s="34" customFormat="1" ht="18.75" customHeight="1">
      <c r="B118" s="153"/>
      <c r="C118" s="225"/>
      <c r="D118" s="225"/>
      <c r="E118" s="225"/>
      <c r="F118" s="225"/>
      <c r="G118" s="35"/>
      <c r="H118" s="225"/>
      <c r="I118" s="225"/>
      <c r="J118" s="225"/>
      <c r="K118" s="225"/>
      <c r="L118" s="35"/>
      <c r="M118" s="62"/>
      <c r="P118" s="304"/>
      <c r="R118" s="35"/>
      <c r="V118" s="304"/>
      <c r="X118" s="35"/>
      <c r="AA118" s="357"/>
      <c r="AC118" s="304"/>
      <c r="AE118" s="35"/>
      <c r="AH118" s="357"/>
      <c r="AJ118" s="304"/>
      <c r="AL118" s="35"/>
    </row>
    <row r="119" spans="1:38" s="3" customFormat="1">
      <c r="A119" s="296" t="s">
        <v>273</v>
      </c>
      <c r="B119" s="289"/>
      <c r="C119" s="289"/>
      <c r="D119" s="284"/>
      <c r="E119" s="284"/>
      <c r="F119" s="284"/>
      <c r="G119" s="284"/>
      <c r="H119" s="284"/>
      <c r="I119" s="284"/>
      <c r="J119" s="284"/>
      <c r="K119" s="284"/>
      <c r="L119" s="284"/>
      <c r="M119" s="284"/>
      <c r="N119" s="284"/>
      <c r="O119" s="284"/>
      <c r="P119" s="284"/>
      <c r="Q119" s="284"/>
      <c r="R119" s="284"/>
      <c r="S119" s="284"/>
      <c r="T119" s="284"/>
      <c r="U119" s="284"/>
      <c r="V119" s="284"/>
      <c r="W119" s="284"/>
      <c r="X119" s="284"/>
      <c r="Y119" s="284"/>
      <c r="Z119" s="284"/>
      <c r="AA119" s="284"/>
      <c r="AB119" s="284"/>
      <c r="AC119" s="284"/>
      <c r="AD119" s="284"/>
      <c r="AE119" s="284"/>
      <c r="AF119" s="284"/>
      <c r="AG119" s="284"/>
      <c r="AH119" s="284"/>
      <c r="AI119" s="284"/>
      <c r="AJ119" s="284"/>
      <c r="AK119" s="284"/>
      <c r="AL119" s="284"/>
    </row>
    <row r="120" spans="1:38" s="3" customFormat="1">
      <c r="B120" s="231"/>
      <c r="C120" s="225"/>
      <c r="D120" s="225"/>
      <c r="E120" s="225"/>
      <c r="F120" s="225"/>
      <c r="G120" s="35"/>
      <c r="H120" s="225"/>
      <c r="I120" s="225"/>
      <c r="J120" s="225"/>
      <c r="K120" s="225"/>
      <c r="L120" s="35"/>
      <c r="M120" s="62"/>
      <c r="P120" s="290"/>
      <c r="R120" s="35"/>
      <c r="V120" s="290"/>
      <c r="X120" s="35"/>
      <c r="AA120" s="358"/>
      <c r="AC120" s="290"/>
      <c r="AE120" s="35"/>
      <c r="AH120" s="358"/>
      <c r="AJ120" s="290"/>
      <c r="AL120" s="35"/>
    </row>
    <row r="121" spans="1:38" s="34" customFormat="1" ht="12.9" customHeight="1">
      <c r="A121" s="60" t="s">
        <v>243</v>
      </c>
      <c r="B121" s="35">
        <v>1232</v>
      </c>
      <c r="C121" s="225"/>
      <c r="D121" s="225"/>
      <c r="E121" s="225"/>
      <c r="F121" s="225"/>
      <c r="G121" s="35">
        <v>1172</v>
      </c>
      <c r="H121" s="225"/>
      <c r="I121" s="225"/>
      <c r="J121" s="225"/>
      <c r="K121" s="225"/>
      <c r="L121" s="35">
        <v>567</v>
      </c>
      <c r="M121" s="248">
        <v>321</v>
      </c>
      <c r="N121" s="248">
        <v>562</v>
      </c>
      <c r="O121" s="248">
        <v>175</v>
      </c>
      <c r="P121" s="276">
        <v>1058</v>
      </c>
      <c r="Q121" s="248">
        <v>134</v>
      </c>
      <c r="R121" s="35">
        <v>1192</v>
      </c>
      <c r="S121" s="248">
        <v>295</v>
      </c>
      <c r="T121" s="248">
        <v>229</v>
      </c>
      <c r="U121" s="248">
        <v>300</v>
      </c>
      <c r="V121" s="276">
        <v>824</v>
      </c>
      <c r="W121" s="248">
        <v>216</v>
      </c>
      <c r="X121" s="35">
        <v>1040</v>
      </c>
      <c r="Y121" s="248">
        <v>400</v>
      </c>
      <c r="Z121" s="248">
        <v>238</v>
      </c>
      <c r="AA121" s="353">
        <v>638</v>
      </c>
      <c r="AB121" s="248">
        <v>219</v>
      </c>
      <c r="AC121" s="276">
        <v>857</v>
      </c>
      <c r="AD121" s="248">
        <v>206</v>
      </c>
      <c r="AE121" s="35">
        <v>1063</v>
      </c>
      <c r="AF121" s="248">
        <v>218</v>
      </c>
      <c r="AG121" s="248">
        <v>243</v>
      </c>
      <c r="AH121" s="352">
        <v>461</v>
      </c>
      <c r="AI121" s="248">
        <v>235</v>
      </c>
      <c r="AJ121" s="276">
        <v>696</v>
      </c>
      <c r="AK121" s="248">
        <v>153</v>
      </c>
      <c r="AL121" s="35">
        <v>849</v>
      </c>
    </row>
    <row r="122" spans="1:38" s="34" customFormat="1" ht="12.9" customHeight="1">
      <c r="A122" s="60" t="s">
        <v>323</v>
      </c>
      <c r="B122" s="157">
        <v>-9.8800000000000008</v>
      </c>
      <c r="C122" s="225"/>
      <c r="D122" s="66"/>
      <c r="E122" s="66"/>
      <c r="F122" s="225"/>
      <c r="G122" s="157">
        <v>-17.48</v>
      </c>
      <c r="H122" s="225"/>
      <c r="I122" s="61"/>
      <c r="J122" s="61"/>
      <c r="K122" s="61"/>
      <c r="L122" s="35">
        <v>472.78000000000003</v>
      </c>
      <c r="M122" s="163">
        <v>-53.13</v>
      </c>
      <c r="N122" s="163">
        <v>-325.70999999999998</v>
      </c>
      <c r="O122" s="163">
        <v>-6.16</v>
      </c>
      <c r="P122" s="279">
        <v>-385</v>
      </c>
      <c r="Q122" s="248">
        <v>72.38</v>
      </c>
      <c r="R122" s="157">
        <v>-312.62</v>
      </c>
      <c r="S122" s="163">
        <v>-3.08</v>
      </c>
      <c r="T122" s="163">
        <v>-1.54</v>
      </c>
      <c r="U122" s="163">
        <v>-3.85</v>
      </c>
      <c r="V122" s="279">
        <v>-8.4700000000000006</v>
      </c>
      <c r="W122" s="248">
        <v>60.83</v>
      </c>
      <c r="X122" s="35">
        <v>52.36</v>
      </c>
      <c r="Y122" s="163">
        <v>-115</v>
      </c>
      <c r="Z122" s="248">
        <v>4.62</v>
      </c>
      <c r="AA122" s="346">
        <v>-110.38</v>
      </c>
      <c r="AB122" s="248">
        <v>6.16</v>
      </c>
      <c r="AC122" s="279">
        <v>-104.22</v>
      </c>
      <c r="AD122" s="248">
        <v>23.36999999999999</v>
      </c>
      <c r="AE122" s="157">
        <v>-80.850000000000009</v>
      </c>
      <c r="AF122" s="248">
        <v>36.19</v>
      </c>
      <c r="AG122" s="248">
        <v>1.54</v>
      </c>
      <c r="AH122" s="352">
        <v>37.729999999999997</v>
      </c>
      <c r="AI122" s="248">
        <v>3.85</v>
      </c>
      <c r="AJ122" s="276">
        <v>42</v>
      </c>
      <c r="AK122" s="248">
        <v>44.660000000000011</v>
      </c>
      <c r="AL122" s="35">
        <v>86.240000000000009</v>
      </c>
    </row>
    <row r="123" spans="1:38" s="34" customFormat="1" ht="12.9" customHeight="1">
      <c r="A123" s="60" t="s">
        <v>355</v>
      </c>
      <c r="B123" s="245"/>
      <c r="C123" s="234"/>
      <c r="D123" s="225"/>
      <c r="E123" s="225"/>
      <c r="F123" s="225"/>
      <c r="G123" s="245"/>
      <c r="H123" s="225"/>
      <c r="I123" s="247"/>
      <c r="J123" s="247"/>
      <c r="K123" s="247"/>
      <c r="L123" s="245">
        <v>0</v>
      </c>
      <c r="M123" s="235">
        <v>0</v>
      </c>
      <c r="N123" s="235">
        <v>0</v>
      </c>
      <c r="O123" s="235">
        <v>0</v>
      </c>
      <c r="P123" s="303">
        <v>0</v>
      </c>
      <c r="Q123" s="235">
        <v>0</v>
      </c>
      <c r="R123" s="245">
        <v>0</v>
      </c>
      <c r="S123" s="235">
        <v>0</v>
      </c>
      <c r="T123" s="235">
        <v>0</v>
      </c>
      <c r="U123" s="235">
        <v>0</v>
      </c>
      <c r="V123" s="303">
        <v>0</v>
      </c>
      <c r="W123" s="235">
        <v>0</v>
      </c>
      <c r="X123" s="245">
        <v>0</v>
      </c>
      <c r="Y123" s="254">
        <v>5</v>
      </c>
      <c r="Z123" s="235">
        <v>5</v>
      </c>
      <c r="AA123" s="356">
        <v>10</v>
      </c>
      <c r="AB123" s="235">
        <v>3</v>
      </c>
      <c r="AC123" s="303">
        <v>13</v>
      </c>
      <c r="AD123" s="248">
        <v>2</v>
      </c>
      <c r="AE123" s="245">
        <v>15</v>
      </c>
      <c r="AF123" s="254">
        <v>2</v>
      </c>
      <c r="AG123" s="235">
        <v>2</v>
      </c>
      <c r="AH123" s="360">
        <v>4</v>
      </c>
      <c r="AI123" s="378">
        <v>-2</v>
      </c>
      <c r="AJ123" s="303">
        <v>2</v>
      </c>
      <c r="AK123" s="248">
        <v>1</v>
      </c>
      <c r="AL123" s="35">
        <v>3</v>
      </c>
    </row>
    <row r="124" spans="1:38" s="34" customFormat="1" ht="19.5" customHeight="1">
      <c r="A124" s="198" t="s">
        <v>280</v>
      </c>
      <c r="B124" s="249">
        <v>1222.1199999999999</v>
      </c>
      <c r="C124" s="165"/>
      <c r="D124" s="165"/>
      <c r="E124" s="165"/>
      <c r="F124" s="165"/>
      <c r="G124" s="249">
        <v>1154.52</v>
      </c>
      <c r="H124" s="165"/>
      <c r="I124" s="165"/>
      <c r="J124" s="165"/>
      <c r="K124" s="165"/>
      <c r="L124" s="249">
        <v>1039.78</v>
      </c>
      <c r="M124" s="250">
        <v>267.87</v>
      </c>
      <c r="N124" s="250">
        <v>236.29000000000002</v>
      </c>
      <c r="O124" s="250">
        <v>168.84</v>
      </c>
      <c r="P124" s="299">
        <v>673</v>
      </c>
      <c r="Q124" s="250">
        <v>206.37999999999994</v>
      </c>
      <c r="R124" s="249">
        <v>879.38</v>
      </c>
      <c r="S124" s="250">
        <v>291.92</v>
      </c>
      <c r="T124" s="250">
        <v>227.46</v>
      </c>
      <c r="U124" s="250">
        <v>296.14999999999998</v>
      </c>
      <c r="V124" s="299">
        <v>815.53</v>
      </c>
      <c r="W124" s="250">
        <v>276.82999999999987</v>
      </c>
      <c r="X124" s="249">
        <v>1092.3599999999999</v>
      </c>
      <c r="Y124" s="250">
        <v>290</v>
      </c>
      <c r="Z124" s="250">
        <v>247.62</v>
      </c>
      <c r="AA124" s="359">
        <v>537.62</v>
      </c>
      <c r="AB124" s="250">
        <v>228.16</v>
      </c>
      <c r="AC124" s="299">
        <v>765.78</v>
      </c>
      <c r="AD124" s="250">
        <v>231</v>
      </c>
      <c r="AE124" s="249">
        <v>997.15</v>
      </c>
      <c r="AF124" s="250">
        <v>256.19</v>
      </c>
      <c r="AG124" s="250">
        <v>246.54</v>
      </c>
      <c r="AH124" s="361">
        <v>502.73</v>
      </c>
      <c r="AI124" s="250">
        <v>236.85</v>
      </c>
      <c r="AJ124" s="299">
        <v>740</v>
      </c>
      <c r="AK124" s="250">
        <v>201</v>
      </c>
      <c r="AL124" s="249">
        <v>938.24</v>
      </c>
    </row>
    <row r="125" spans="1:38" s="34" customFormat="1" ht="13.5" customHeight="1">
      <c r="A125" s="62" t="s">
        <v>7</v>
      </c>
      <c r="B125" s="236"/>
      <c r="C125" s="225"/>
      <c r="D125" s="63"/>
      <c r="E125" s="63"/>
      <c r="F125" s="63"/>
      <c r="G125" s="35"/>
      <c r="H125" s="225"/>
      <c r="I125" s="225"/>
      <c r="J125" s="225"/>
      <c r="K125" s="225"/>
      <c r="L125" s="35"/>
      <c r="M125" s="63"/>
      <c r="N125" s="63">
        <v>-0.11789300780229206</v>
      </c>
      <c r="O125" s="63">
        <v>-0.28545431461339887</v>
      </c>
      <c r="P125" s="277"/>
      <c r="Q125" s="63">
        <v>0.22234067756455778</v>
      </c>
      <c r="R125" s="35"/>
      <c r="S125" s="63">
        <v>0.41447814710727826</v>
      </c>
      <c r="T125" s="63">
        <v>-0.22081392162236235</v>
      </c>
      <c r="U125" s="63">
        <v>0.30198716257803548</v>
      </c>
      <c r="V125" s="277"/>
      <c r="W125" s="63">
        <v>-6.5237210872868823E-2</v>
      </c>
      <c r="X125" s="35"/>
      <c r="Y125" s="63">
        <v>4.7574323592096679E-2</v>
      </c>
      <c r="Z125" s="63">
        <v>-0.14613793103448269</v>
      </c>
      <c r="AA125" s="354"/>
      <c r="AB125" s="63">
        <v>-7.8588159276310465E-2</v>
      </c>
      <c r="AC125" s="277"/>
      <c r="AD125" s="63">
        <v>1.244740532959332E-2</v>
      </c>
      <c r="AE125" s="35"/>
      <c r="AF125" s="63">
        <v>0.10904761904761906</v>
      </c>
      <c r="AG125" s="63">
        <v>-3.7667356259026508E-2</v>
      </c>
      <c r="AH125" s="357"/>
      <c r="AI125" s="63">
        <v>-3.9303966901922616E-2</v>
      </c>
      <c r="AJ125" s="277"/>
      <c r="AK125" s="63">
        <v>-0.15136162127929065</v>
      </c>
      <c r="AL125" s="35"/>
    </row>
    <row r="126" spans="1:38" s="34" customFormat="1" ht="13.5" customHeight="1">
      <c r="A126" s="62" t="s">
        <v>8</v>
      </c>
      <c r="B126" s="231"/>
      <c r="C126" s="225"/>
      <c r="D126" s="64"/>
      <c r="E126" s="64"/>
      <c r="F126" s="64"/>
      <c r="G126" s="23">
        <v>-5.5313717147252195E-2</v>
      </c>
      <c r="H126" s="225"/>
      <c r="I126" s="225"/>
      <c r="J126" s="225"/>
      <c r="K126" s="225"/>
      <c r="L126" s="23">
        <v>-9.9383293489935243E-2</v>
      </c>
      <c r="M126" s="64"/>
      <c r="N126" s="64"/>
      <c r="O126" s="64"/>
      <c r="P126" s="278"/>
      <c r="Q126" s="64"/>
      <c r="R126" s="23">
        <v>-0.1542634018734732</v>
      </c>
      <c r="S126" s="64">
        <v>8.9782357113525224E-2</v>
      </c>
      <c r="T126" s="64">
        <v>-3.7369334292606582E-2</v>
      </c>
      <c r="U126" s="64">
        <v>0.75402748163942168</v>
      </c>
      <c r="V126" s="278">
        <v>0.2117830609212481</v>
      </c>
      <c r="W126" s="64">
        <v>0.34136059695706922</v>
      </c>
      <c r="X126" s="23">
        <v>0.24219336350610643</v>
      </c>
      <c r="Y126" s="64">
        <v>-6.5771444231297327E-3</v>
      </c>
      <c r="Z126" s="64">
        <v>8.8630968082300088E-2</v>
      </c>
      <c r="AA126" s="344"/>
      <c r="AB126" s="64">
        <v>-0.22957960492993412</v>
      </c>
      <c r="AC126" s="278">
        <v>-6.1003273944551406E-2</v>
      </c>
      <c r="AD126" s="64">
        <v>-0.16555286638008848</v>
      </c>
      <c r="AE126" s="23">
        <v>-8.7159910652165884E-2</v>
      </c>
      <c r="AF126" s="64">
        <v>-0.11658620689655175</v>
      </c>
      <c r="AG126" s="64">
        <v>-4.3615216864550943E-3</v>
      </c>
      <c r="AH126" s="344">
        <v>-6.4897139243331736E-2</v>
      </c>
      <c r="AI126" s="64">
        <v>3.8087307152875116E-2</v>
      </c>
      <c r="AJ126" s="278">
        <v>-3.3665021285486652E-2</v>
      </c>
      <c r="AK126" s="64">
        <v>-0.12987012987012991</v>
      </c>
      <c r="AL126" s="23">
        <v>-5.9078373364087611E-2</v>
      </c>
    </row>
    <row r="127" spans="1:38" s="3" customFormat="1" ht="3" customHeight="1">
      <c r="A127" s="42"/>
      <c r="B127" s="226"/>
      <c r="C127" s="226"/>
      <c r="D127" s="226"/>
      <c r="E127" s="226"/>
      <c r="F127" s="226"/>
      <c r="G127" s="226"/>
      <c r="H127" s="226"/>
      <c r="I127" s="226"/>
      <c r="J127" s="226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6"/>
      <c r="X127" s="226"/>
      <c r="Y127" s="226"/>
      <c r="Z127" s="226"/>
      <c r="AA127" s="226"/>
      <c r="AB127" s="226"/>
      <c r="AC127" s="226"/>
      <c r="AD127" s="226"/>
      <c r="AE127" s="226"/>
      <c r="AF127" s="226"/>
      <c r="AG127" s="226"/>
      <c r="AH127" s="226"/>
      <c r="AI127" s="226"/>
      <c r="AJ127" s="226"/>
      <c r="AK127" s="226"/>
      <c r="AL127" s="226"/>
    </row>
  </sheetData>
  <pageMargins left="0.39370078740157483" right="0.39370078740157483" top="0.27559055118110237" bottom="0.11811023622047245" header="0.19685039370078741" footer="0.31496062992125984"/>
  <pageSetup paperSize="9" scale="60" orientation="landscape" r:id="rId1"/>
  <headerFooter>
    <oddHeader>&amp;CBezeq - The Israel Telecommunication Corp Ltd.</oddHeader>
    <oddFooter>&amp;R&amp;P of &amp;N
Fixed-Line financial metrics</oddFooter>
  </headerFooter>
  <rowBreaks count="1" manualBreakCount="1">
    <brk id="82" max="37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M71"/>
  <sheetViews>
    <sheetView showGridLines="0" tabSelected="1" workbookViewId="0">
      <pane xSplit="1" ySplit="7" topLeftCell="B68" activePane="bottomRight" state="frozen"/>
      <selection activeCell="G14" sqref="G14"/>
      <selection pane="topRight" activeCell="G14" sqref="G14"/>
      <selection pane="bottomLeft" activeCell="G14" sqref="G14"/>
      <selection pane="bottomRight" activeCell="G14" sqref="G14"/>
    </sheetView>
  </sheetViews>
  <sheetFormatPr defaultRowHeight="13.2"/>
  <cols>
    <col min="1" max="1" width="50.6640625" bestFit="1" customWidth="1"/>
    <col min="2" max="2" width="9.109375" customWidth="1"/>
    <col min="3" max="6" width="9.109375" hidden="1" customWidth="1"/>
    <col min="8" max="11" width="9.109375" hidden="1" customWidth="1"/>
    <col min="13" max="17" width="9.109375" hidden="1" customWidth="1"/>
    <col min="19" max="23" width="9.109375" hidden="1" customWidth="1"/>
    <col min="27" max="27" width="9.109375" hidden="1" customWidth="1"/>
    <col min="29" max="29" width="9.109375" hidden="1" customWidth="1"/>
    <col min="34" max="34" width="9.109375" hidden="1" customWidth="1"/>
    <col min="36" max="36" width="9.109375" hidden="1" customWidth="1"/>
  </cols>
  <sheetData>
    <row r="1" spans="1:39">
      <c r="A1" s="29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39">
      <c r="A2" s="29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39">
      <c r="A3" s="30"/>
      <c r="B3" s="45" t="s">
        <v>5</v>
      </c>
      <c r="C3" s="45" t="s">
        <v>66</v>
      </c>
      <c r="D3" s="45" t="s">
        <v>0</v>
      </c>
      <c r="E3" s="45" t="s">
        <v>1</v>
      </c>
      <c r="F3" s="45" t="s">
        <v>2</v>
      </c>
      <c r="G3" s="45" t="s">
        <v>5</v>
      </c>
      <c r="H3" s="45" t="s">
        <v>66</v>
      </c>
      <c r="I3" s="45" t="s">
        <v>0</v>
      </c>
      <c r="J3" s="45" t="s">
        <v>1</v>
      </c>
      <c r="K3" s="45" t="s">
        <v>2</v>
      </c>
      <c r="L3" s="45" t="s">
        <v>5</v>
      </c>
      <c r="M3" s="45" t="s">
        <v>66</v>
      </c>
      <c r="N3" s="45" t="s">
        <v>0</v>
      </c>
      <c r="O3" s="45" t="s">
        <v>1</v>
      </c>
      <c r="P3" s="45" t="s">
        <v>361</v>
      </c>
      <c r="Q3" s="45" t="s">
        <v>2</v>
      </c>
      <c r="R3" s="45" t="s">
        <v>5</v>
      </c>
      <c r="S3" s="45" t="s">
        <v>66</v>
      </c>
      <c r="T3" s="45" t="s">
        <v>0</v>
      </c>
      <c r="U3" s="45" t="s">
        <v>1</v>
      </c>
      <c r="V3" s="45" t="s">
        <v>361</v>
      </c>
      <c r="W3" s="45" t="s">
        <v>2</v>
      </c>
      <c r="X3" s="45" t="s">
        <v>5</v>
      </c>
      <c r="Y3" s="45" t="s">
        <v>66</v>
      </c>
      <c r="Z3" s="45" t="s">
        <v>0</v>
      </c>
      <c r="AA3" s="229" t="s">
        <v>406</v>
      </c>
      <c r="AB3" s="45" t="s">
        <v>1</v>
      </c>
      <c r="AC3" s="45" t="s">
        <v>361</v>
      </c>
      <c r="AD3" s="45" t="s">
        <v>2</v>
      </c>
      <c r="AE3" s="45" t="s">
        <v>5</v>
      </c>
      <c r="AF3" s="45" t="s">
        <v>66</v>
      </c>
      <c r="AG3" s="45" t="s">
        <v>0</v>
      </c>
      <c r="AH3" s="229" t="s">
        <v>406</v>
      </c>
      <c r="AI3" s="45" t="s">
        <v>1</v>
      </c>
      <c r="AJ3" s="45" t="s">
        <v>361</v>
      </c>
      <c r="AK3" s="45" t="s">
        <v>2</v>
      </c>
      <c r="AL3" s="45" t="s">
        <v>5</v>
      </c>
    </row>
    <row r="4" spans="1:39">
      <c r="A4" s="50" t="s">
        <v>252</v>
      </c>
      <c r="B4" s="45">
        <v>2016</v>
      </c>
      <c r="C4" s="45">
        <v>2017</v>
      </c>
      <c r="D4" s="45">
        <v>2017</v>
      </c>
      <c r="E4" s="45">
        <v>2017</v>
      </c>
      <c r="F4" s="45">
        <v>2017</v>
      </c>
      <c r="G4" s="45">
        <v>2017</v>
      </c>
      <c r="H4" s="45">
        <v>2018</v>
      </c>
      <c r="I4" s="45">
        <v>2018</v>
      </c>
      <c r="J4" s="45">
        <v>2018</v>
      </c>
      <c r="K4" s="45">
        <v>2018</v>
      </c>
      <c r="L4" s="45">
        <v>2018</v>
      </c>
      <c r="M4" s="45">
        <v>2019</v>
      </c>
      <c r="N4" s="45">
        <v>2019</v>
      </c>
      <c r="O4" s="45">
        <v>2019</v>
      </c>
      <c r="P4" s="45">
        <v>2019</v>
      </c>
      <c r="Q4" s="45">
        <v>2019</v>
      </c>
      <c r="R4" s="45">
        <v>2019</v>
      </c>
      <c r="S4" s="45">
        <v>2020</v>
      </c>
      <c r="T4" s="45">
        <v>2020</v>
      </c>
      <c r="U4" s="45">
        <v>2020</v>
      </c>
      <c r="V4" s="45">
        <v>2020</v>
      </c>
      <c r="W4" s="45">
        <v>2020</v>
      </c>
      <c r="X4" s="45">
        <v>2020</v>
      </c>
      <c r="Y4" s="45">
        <v>2021</v>
      </c>
      <c r="Z4" s="45">
        <v>2021</v>
      </c>
      <c r="AA4" s="45">
        <v>2021</v>
      </c>
      <c r="AB4" s="45">
        <v>2021</v>
      </c>
      <c r="AC4" s="45">
        <v>2021</v>
      </c>
      <c r="AD4" s="45">
        <v>2021</v>
      </c>
      <c r="AE4" s="45">
        <v>2021</v>
      </c>
      <c r="AF4" s="45">
        <v>2022</v>
      </c>
      <c r="AG4" s="45">
        <v>2022</v>
      </c>
      <c r="AH4" s="45">
        <v>2022</v>
      </c>
      <c r="AI4" s="45">
        <v>2022</v>
      </c>
      <c r="AJ4" s="45">
        <v>2022</v>
      </c>
      <c r="AK4" s="45">
        <v>2022</v>
      </c>
      <c r="AL4" s="45">
        <v>2022</v>
      </c>
    </row>
    <row r="5" spans="1:39" ht="4.5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</row>
    <row r="6" spans="1:39" ht="21">
      <c r="A6" s="33" t="s">
        <v>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</row>
    <row r="7" spans="1:39">
      <c r="A7" s="295" t="s">
        <v>58</v>
      </c>
      <c r="B7" s="289"/>
      <c r="C7" s="283"/>
      <c r="D7" s="283"/>
      <c r="E7" s="283"/>
      <c r="F7" s="283"/>
      <c r="G7" s="289"/>
      <c r="H7" s="283"/>
      <c r="I7" s="283"/>
      <c r="J7" s="283"/>
      <c r="K7" s="283"/>
      <c r="L7" s="289"/>
      <c r="M7" s="283"/>
      <c r="N7" s="283"/>
      <c r="O7" s="283"/>
      <c r="P7" s="283"/>
      <c r="Q7" s="283"/>
      <c r="R7" s="289"/>
      <c r="S7" s="283"/>
      <c r="T7" s="283"/>
      <c r="U7" s="283"/>
      <c r="V7" s="283"/>
      <c r="W7" s="283"/>
      <c r="X7" s="289"/>
      <c r="Y7" s="283"/>
      <c r="Z7" s="283"/>
      <c r="AA7" s="283"/>
      <c r="AB7" s="283"/>
      <c r="AC7" s="283"/>
      <c r="AD7" s="283"/>
      <c r="AE7" s="289"/>
      <c r="AF7" s="283"/>
      <c r="AG7" s="283"/>
      <c r="AH7" s="283"/>
      <c r="AI7" s="283"/>
      <c r="AJ7" s="283"/>
      <c r="AK7" s="283"/>
      <c r="AL7" s="289"/>
      <c r="AM7" s="1"/>
    </row>
    <row r="8" spans="1:39">
      <c r="A8" s="60" t="s">
        <v>45</v>
      </c>
      <c r="B8" s="35">
        <v>2630</v>
      </c>
      <c r="C8" s="61">
        <v>628</v>
      </c>
      <c r="D8" s="61">
        <v>632</v>
      </c>
      <c r="E8" s="61">
        <v>635</v>
      </c>
      <c r="F8" s="61">
        <v>651</v>
      </c>
      <c r="G8" s="35">
        <v>2546</v>
      </c>
      <c r="H8" s="61">
        <v>619</v>
      </c>
      <c r="I8" s="61">
        <v>602</v>
      </c>
      <c r="J8" s="61">
        <v>604</v>
      </c>
      <c r="K8" s="61">
        <v>618</v>
      </c>
      <c r="L8" s="35">
        <v>2443</v>
      </c>
      <c r="M8" s="61">
        <v>578</v>
      </c>
      <c r="N8" s="61">
        <v>570</v>
      </c>
      <c r="O8" s="61">
        <v>612</v>
      </c>
      <c r="P8" s="276">
        <v>1760</v>
      </c>
      <c r="Q8" s="61">
        <v>602</v>
      </c>
      <c r="R8" s="35">
        <v>2362</v>
      </c>
      <c r="S8" s="61">
        <v>573</v>
      </c>
      <c r="T8" s="61">
        <v>535</v>
      </c>
      <c r="U8" s="61">
        <v>545</v>
      </c>
      <c r="V8" s="276">
        <v>1653</v>
      </c>
      <c r="W8" s="61">
        <v>533</v>
      </c>
      <c r="X8" s="35">
        <v>2186</v>
      </c>
      <c r="Y8" s="61">
        <v>570</v>
      </c>
      <c r="Z8" s="61">
        <v>576</v>
      </c>
      <c r="AA8" s="342">
        <v>1146</v>
      </c>
      <c r="AB8" s="61">
        <v>541</v>
      </c>
      <c r="AC8" s="276">
        <v>1687</v>
      </c>
      <c r="AD8" s="61">
        <v>602</v>
      </c>
      <c r="AE8" s="35">
        <v>2289</v>
      </c>
      <c r="AF8" s="61">
        <v>600</v>
      </c>
      <c r="AG8" s="61">
        <v>599</v>
      </c>
      <c r="AH8" s="342">
        <v>1199</v>
      </c>
      <c r="AI8" s="61">
        <v>608</v>
      </c>
      <c r="AJ8" s="276">
        <v>1807</v>
      </c>
      <c r="AK8" s="61">
        <v>592</v>
      </c>
      <c r="AL8" s="35">
        <v>2399</v>
      </c>
    </row>
    <row r="9" spans="1:39">
      <c r="A9" s="62" t="s">
        <v>7</v>
      </c>
      <c r="B9" s="23"/>
      <c r="C9" s="63"/>
      <c r="D9" s="63">
        <v>6.3694267515923553E-3</v>
      </c>
      <c r="E9" s="63">
        <v>4.746835443038E-3</v>
      </c>
      <c r="F9" s="63">
        <v>2.5196850393700787E-2</v>
      </c>
      <c r="G9" s="23"/>
      <c r="H9" s="63">
        <v>-4.915514592933945E-2</v>
      </c>
      <c r="I9" s="63">
        <v>-2.7463651050080751E-2</v>
      </c>
      <c r="J9" s="63">
        <v>3.3222591362125353E-3</v>
      </c>
      <c r="K9" s="63">
        <v>2.3178807947019875E-2</v>
      </c>
      <c r="L9" s="23"/>
      <c r="M9" s="63">
        <v>-6.4724919093851141E-2</v>
      </c>
      <c r="N9" s="63">
        <v>-1.384083044982698E-2</v>
      </c>
      <c r="O9" s="63">
        <v>7.3684210526315796E-2</v>
      </c>
      <c r="P9" s="277"/>
      <c r="Q9" s="63">
        <v>-1.6339869281045805E-2</v>
      </c>
      <c r="R9" s="23"/>
      <c r="S9" s="63">
        <v>-4.8172757475083094E-2</v>
      </c>
      <c r="T9" s="63">
        <v>-6.6317626527050644E-2</v>
      </c>
      <c r="U9" s="63">
        <v>1.8691588785046731E-2</v>
      </c>
      <c r="V9" s="277"/>
      <c r="W9" s="63">
        <v>-2.2018348623853212E-2</v>
      </c>
      <c r="X9" s="23"/>
      <c r="Y9" s="63">
        <v>6.9418386491557182E-2</v>
      </c>
      <c r="Z9" s="63">
        <v>1.0526315789473717E-2</v>
      </c>
      <c r="AA9" s="343"/>
      <c r="AB9" s="63">
        <v>-6.076388888888884E-2</v>
      </c>
      <c r="AC9" s="277"/>
      <c r="AD9" s="63">
        <v>0.11275415896487995</v>
      </c>
      <c r="AE9" s="23"/>
      <c r="AF9" s="63">
        <v>-3.3222591362126463E-3</v>
      </c>
      <c r="AG9" s="63">
        <v>-1.6666666666667052E-3</v>
      </c>
      <c r="AH9" s="343"/>
      <c r="AI9" s="63">
        <v>1.5025041736226985E-2</v>
      </c>
      <c r="AJ9" s="277"/>
      <c r="AK9" s="63">
        <v>-2.6315789473684181E-2</v>
      </c>
      <c r="AL9" s="23"/>
    </row>
    <row r="10" spans="1:39">
      <c r="A10" s="62" t="s">
        <v>8</v>
      </c>
      <c r="B10" s="23"/>
      <c r="C10" s="64"/>
      <c r="D10" s="64"/>
      <c r="E10" s="64"/>
      <c r="F10" s="64"/>
      <c r="G10" s="23">
        <v>-3.1939163498098888E-2</v>
      </c>
      <c r="H10" s="64">
        <v>-1.4331210191082855E-2</v>
      </c>
      <c r="I10" s="64">
        <v>-4.7468354430379778E-2</v>
      </c>
      <c r="J10" s="64">
        <v>-4.8818897637795233E-2</v>
      </c>
      <c r="K10" s="64">
        <v>-5.0691244239631339E-2</v>
      </c>
      <c r="L10" s="23">
        <v>-4.0455616653574222E-2</v>
      </c>
      <c r="M10" s="64">
        <v>-6.6235864297253588E-2</v>
      </c>
      <c r="N10" s="64">
        <v>-5.3156146179402008E-2</v>
      </c>
      <c r="O10" s="64">
        <v>1.3245033112582849E-2</v>
      </c>
      <c r="P10" s="278"/>
      <c r="Q10" s="64">
        <v>-2.5889967637540479E-2</v>
      </c>
      <c r="R10" s="23">
        <v>-3.3155955792058989E-2</v>
      </c>
      <c r="S10" s="64">
        <v>-8.65051903114189E-3</v>
      </c>
      <c r="T10" s="64">
        <v>-6.1403508771929793E-2</v>
      </c>
      <c r="U10" s="64">
        <v>-0.10947712418300659</v>
      </c>
      <c r="V10" s="278">
        <v>-6.0795454545454541E-2</v>
      </c>
      <c r="W10" s="64">
        <v>-0.11461794019933558</v>
      </c>
      <c r="X10" s="23">
        <v>-7.4513124470787506E-2</v>
      </c>
      <c r="Y10" s="64">
        <v>-5.2356020942407877E-3</v>
      </c>
      <c r="Z10" s="64">
        <v>7.6635514018691619E-2</v>
      </c>
      <c r="AA10" s="343"/>
      <c r="AB10" s="64">
        <v>-7.3394495412844041E-3</v>
      </c>
      <c r="AC10" s="278">
        <v>2.0568663036902635E-2</v>
      </c>
      <c r="AD10" s="64">
        <v>0.12945590994371492</v>
      </c>
      <c r="AE10" s="23">
        <v>4.7118023787740215E-2</v>
      </c>
      <c r="AF10" s="64">
        <v>5.2631578947368363E-2</v>
      </c>
      <c r="AG10" s="64">
        <v>3.993055555555558E-2</v>
      </c>
      <c r="AH10" s="344">
        <v>4.6247818499127291E-2</v>
      </c>
      <c r="AI10" s="64">
        <v>0.12384473197781887</v>
      </c>
      <c r="AJ10" s="278">
        <v>7.1132187314759898E-2</v>
      </c>
      <c r="AK10" s="64">
        <v>-1.6611295681063121E-2</v>
      </c>
      <c r="AL10" s="23">
        <v>4.8055919615552556E-2</v>
      </c>
    </row>
    <row r="11" spans="1:39">
      <c r="A11" s="60" t="s">
        <v>46</v>
      </c>
      <c r="B11" s="35">
        <v>1818</v>
      </c>
      <c r="C11" s="61">
        <v>435</v>
      </c>
      <c r="D11" s="61">
        <v>449</v>
      </c>
      <c r="E11" s="61">
        <v>461</v>
      </c>
      <c r="F11" s="61">
        <v>437</v>
      </c>
      <c r="G11" s="35">
        <v>1782</v>
      </c>
      <c r="H11" s="61">
        <v>431</v>
      </c>
      <c r="I11" s="61">
        <v>438</v>
      </c>
      <c r="J11" s="61">
        <v>449</v>
      </c>
      <c r="K11" s="61">
        <v>437</v>
      </c>
      <c r="L11" s="35">
        <v>1755</v>
      </c>
      <c r="M11" s="61">
        <v>417</v>
      </c>
      <c r="N11" s="61">
        <v>430</v>
      </c>
      <c r="O11" s="61">
        <v>446</v>
      </c>
      <c r="P11" s="276">
        <v>1293</v>
      </c>
      <c r="Q11" s="61">
        <v>416</v>
      </c>
      <c r="R11" s="35">
        <v>1709</v>
      </c>
      <c r="S11" s="61">
        <v>405</v>
      </c>
      <c r="T11" s="61">
        <v>394</v>
      </c>
      <c r="U11" s="61">
        <v>396</v>
      </c>
      <c r="V11" s="276">
        <v>1195</v>
      </c>
      <c r="W11" s="61">
        <v>396</v>
      </c>
      <c r="X11" s="35">
        <v>1591</v>
      </c>
      <c r="Y11" s="61">
        <v>392</v>
      </c>
      <c r="Z11" s="61">
        <v>409</v>
      </c>
      <c r="AA11" s="342">
        <v>801</v>
      </c>
      <c r="AB11" s="61">
        <v>417</v>
      </c>
      <c r="AC11" s="276">
        <v>1218</v>
      </c>
      <c r="AD11" s="61">
        <v>424</v>
      </c>
      <c r="AE11" s="35">
        <v>1642</v>
      </c>
      <c r="AF11" s="61">
        <v>437</v>
      </c>
      <c r="AG11" s="61">
        <v>446</v>
      </c>
      <c r="AH11" s="342">
        <v>883</v>
      </c>
      <c r="AI11" s="61">
        <v>467</v>
      </c>
      <c r="AJ11" s="276">
        <v>1350</v>
      </c>
      <c r="AK11" s="61">
        <v>441</v>
      </c>
      <c r="AL11" s="35">
        <v>1791</v>
      </c>
    </row>
    <row r="12" spans="1:39">
      <c r="A12" s="62" t="s">
        <v>7</v>
      </c>
      <c r="B12" s="23"/>
      <c r="C12" s="63"/>
      <c r="D12" s="63">
        <v>3.2183908045976928E-2</v>
      </c>
      <c r="E12" s="63">
        <v>2.6726057906458767E-2</v>
      </c>
      <c r="F12" s="63">
        <v>-5.2060737527114931E-2</v>
      </c>
      <c r="G12" s="23"/>
      <c r="H12" s="63">
        <v>-1.3729977116704761E-2</v>
      </c>
      <c r="I12" s="63">
        <v>1.6241299303944245E-2</v>
      </c>
      <c r="J12" s="63">
        <v>2.5114155251141579E-2</v>
      </c>
      <c r="K12" s="63">
        <v>-2.6726057906458767E-2</v>
      </c>
      <c r="L12" s="23"/>
      <c r="M12" s="63">
        <v>-4.5766590389015982E-2</v>
      </c>
      <c r="N12" s="63">
        <v>3.1175059952038398E-2</v>
      </c>
      <c r="O12" s="63">
        <v>3.7209302325581506E-2</v>
      </c>
      <c r="P12" s="277"/>
      <c r="Q12" s="63">
        <v>-6.7264573991031362E-2</v>
      </c>
      <c r="R12" s="23"/>
      <c r="S12" s="63">
        <v>-2.6442307692307709E-2</v>
      </c>
      <c r="T12" s="63">
        <v>-2.7160493827160459E-2</v>
      </c>
      <c r="U12" s="63">
        <v>5.0761421319795996E-3</v>
      </c>
      <c r="V12" s="277"/>
      <c r="W12" s="63">
        <v>0</v>
      </c>
      <c r="X12" s="23"/>
      <c r="Y12" s="63">
        <v>-1.0101010101010055E-2</v>
      </c>
      <c r="Z12" s="63">
        <v>4.336734693877542E-2</v>
      </c>
      <c r="AA12" s="343"/>
      <c r="AB12" s="63">
        <v>1.9559902200489088E-2</v>
      </c>
      <c r="AC12" s="277"/>
      <c r="AD12" s="63">
        <v>1.6786570743405171E-2</v>
      </c>
      <c r="AE12" s="23"/>
      <c r="AF12" s="63">
        <v>3.0660377358490587E-2</v>
      </c>
      <c r="AG12" s="63">
        <v>2.0594965675057253E-2</v>
      </c>
      <c r="AH12" s="343"/>
      <c r="AI12" s="63">
        <v>4.7085201793721998E-2</v>
      </c>
      <c r="AJ12" s="277"/>
      <c r="AK12" s="63">
        <v>-5.5674518201284773E-2</v>
      </c>
      <c r="AL12" s="23"/>
    </row>
    <row r="13" spans="1:39">
      <c r="A13" s="62" t="s">
        <v>8</v>
      </c>
      <c r="B13" s="23"/>
      <c r="C13" s="64"/>
      <c r="D13" s="64"/>
      <c r="E13" s="64"/>
      <c r="F13" s="64"/>
      <c r="G13" s="23">
        <v>-1.980198019801982E-2</v>
      </c>
      <c r="H13" s="64">
        <v>-9.1954022988506301E-3</v>
      </c>
      <c r="I13" s="64">
        <v>-2.4498886414253906E-2</v>
      </c>
      <c r="J13" s="64">
        <v>-2.6030368763557465E-2</v>
      </c>
      <c r="K13" s="64">
        <v>0</v>
      </c>
      <c r="L13" s="23">
        <v>-1.5151515151515138E-2</v>
      </c>
      <c r="M13" s="64">
        <v>-3.2482598607888602E-2</v>
      </c>
      <c r="N13" s="64">
        <v>-1.8264840182648401E-2</v>
      </c>
      <c r="O13" s="64">
        <v>-6.6815144766146917E-3</v>
      </c>
      <c r="P13" s="278"/>
      <c r="Q13" s="64">
        <v>-4.8054919908466776E-2</v>
      </c>
      <c r="R13" s="23">
        <v>-2.6210826210826266E-2</v>
      </c>
      <c r="S13" s="64">
        <v>-2.877697841726623E-2</v>
      </c>
      <c r="T13" s="64">
        <v>-8.3720930232558111E-2</v>
      </c>
      <c r="U13" s="64">
        <v>-0.11210762331838564</v>
      </c>
      <c r="V13" s="278">
        <v>-7.5792730085073479E-2</v>
      </c>
      <c r="W13" s="64">
        <v>-4.8076923076923128E-2</v>
      </c>
      <c r="X13" s="23">
        <v>-6.9046225863077848E-2</v>
      </c>
      <c r="Y13" s="64">
        <v>-3.2098765432098775E-2</v>
      </c>
      <c r="Z13" s="64">
        <v>3.8071065989847774E-2</v>
      </c>
      <c r="AA13" s="343"/>
      <c r="AB13" s="64">
        <v>5.3030303030302983E-2</v>
      </c>
      <c r="AC13" s="278">
        <v>1.9246861924686165E-2</v>
      </c>
      <c r="AD13" s="64">
        <v>7.0707070707070718E-2</v>
      </c>
      <c r="AE13" s="23">
        <v>3.2055311125078534E-2</v>
      </c>
      <c r="AF13" s="64">
        <v>0.11479591836734704</v>
      </c>
      <c r="AG13" s="64">
        <v>9.0464547677261642E-2</v>
      </c>
      <c r="AH13" s="344">
        <v>0.10237203495630465</v>
      </c>
      <c r="AI13" s="64">
        <v>0.11990407673860903</v>
      </c>
      <c r="AJ13" s="278">
        <v>0.10837438423645329</v>
      </c>
      <c r="AK13" s="64">
        <v>4.0094339622641417E-2</v>
      </c>
      <c r="AL13" s="23">
        <v>9.0742996345919646E-2</v>
      </c>
    </row>
    <row r="14" spans="1:39">
      <c r="A14" s="60" t="s">
        <v>47</v>
      </c>
      <c r="B14" s="35">
        <v>812</v>
      </c>
      <c r="C14" s="61">
        <v>193</v>
      </c>
      <c r="D14" s="61">
        <v>183</v>
      </c>
      <c r="E14" s="61">
        <v>174</v>
      </c>
      <c r="F14" s="61">
        <v>214</v>
      </c>
      <c r="G14" s="35">
        <v>764</v>
      </c>
      <c r="H14" s="61">
        <v>188</v>
      </c>
      <c r="I14" s="61">
        <v>164</v>
      </c>
      <c r="J14" s="61">
        <v>155</v>
      </c>
      <c r="K14" s="61">
        <v>181</v>
      </c>
      <c r="L14" s="35">
        <v>688</v>
      </c>
      <c r="M14" s="61">
        <v>161</v>
      </c>
      <c r="N14" s="61">
        <v>140</v>
      </c>
      <c r="O14" s="61">
        <v>166</v>
      </c>
      <c r="P14" s="276">
        <v>467</v>
      </c>
      <c r="Q14" s="61">
        <v>186</v>
      </c>
      <c r="R14" s="35">
        <v>653</v>
      </c>
      <c r="S14" s="61">
        <v>168</v>
      </c>
      <c r="T14" s="61">
        <v>141</v>
      </c>
      <c r="U14" s="61">
        <v>149</v>
      </c>
      <c r="V14" s="276">
        <v>458</v>
      </c>
      <c r="W14" s="61">
        <v>137</v>
      </c>
      <c r="X14" s="35">
        <v>595</v>
      </c>
      <c r="Y14" s="61">
        <v>178</v>
      </c>
      <c r="Z14" s="61">
        <v>167</v>
      </c>
      <c r="AA14" s="342">
        <v>345</v>
      </c>
      <c r="AB14" s="61">
        <v>124</v>
      </c>
      <c r="AC14" s="276">
        <v>469</v>
      </c>
      <c r="AD14" s="61">
        <v>178</v>
      </c>
      <c r="AE14" s="35">
        <v>647</v>
      </c>
      <c r="AF14" s="61">
        <v>163</v>
      </c>
      <c r="AG14" s="61">
        <v>153</v>
      </c>
      <c r="AH14" s="342">
        <v>316</v>
      </c>
      <c r="AI14" s="61">
        <v>141</v>
      </c>
      <c r="AJ14" s="276">
        <v>457</v>
      </c>
      <c r="AK14" s="61">
        <v>151</v>
      </c>
      <c r="AL14" s="35">
        <v>608</v>
      </c>
    </row>
    <row r="15" spans="1:39">
      <c r="A15" s="62" t="s">
        <v>7</v>
      </c>
      <c r="B15" s="23"/>
      <c r="C15" s="63"/>
      <c r="D15" s="63">
        <v>-5.1813471502590636E-2</v>
      </c>
      <c r="E15" s="63">
        <v>-4.9180327868852514E-2</v>
      </c>
      <c r="F15" s="63">
        <v>0.22988505747126431</v>
      </c>
      <c r="G15" s="23"/>
      <c r="H15" s="63">
        <v>-0.12149532710280375</v>
      </c>
      <c r="I15" s="63">
        <v>-0.12765957446808507</v>
      </c>
      <c r="J15" s="63">
        <v>-5.4878048780487854E-2</v>
      </c>
      <c r="K15" s="63">
        <v>0.16774193548387095</v>
      </c>
      <c r="L15" s="23"/>
      <c r="M15" s="63">
        <v>-0.11049723756906082</v>
      </c>
      <c r="N15" s="63">
        <v>-0.13043478260869568</v>
      </c>
      <c r="O15" s="63">
        <v>0.18571428571428572</v>
      </c>
      <c r="P15" s="277"/>
      <c r="Q15" s="63">
        <v>0.12048192771084332</v>
      </c>
      <c r="R15" s="23"/>
      <c r="S15" s="63">
        <v>-9.6774193548387122E-2</v>
      </c>
      <c r="T15" s="63">
        <v>-0.1607142857142857</v>
      </c>
      <c r="U15" s="63">
        <v>5.6737588652482351E-2</v>
      </c>
      <c r="V15" s="277"/>
      <c r="W15" s="63">
        <v>-8.0536912751677847E-2</v>
      </c>
      <c r="X15" s="23"/>
      <c r="Y15" s="63">
        <v>0.2992700729927007</v>
      </c>
      <c r="Z15" s="63">
        <v>-6.1797752808988804E-2</v>
      </c>
      <c r="AA15" s="343"/>
      <c r="AB15" s="63">
        <v>-0.25748502994011979</v>
      </c>
      <c r="AC15" s="277"/>
      <c r="AD15" s="63">
        <v>0.43548387096774199</v>
      </c>
      <c r="AE15" s="23"/>
      <c r="AF15" s="63">
        <v>-8.4269662921348298E-2</v>
      </c>
      <c r="AG15" s="63">
        <v>-6.1349693251533721E-2</v>
      </c>
      <c r="AH15" s="343"/>
      <c r="AI15" s="63">
        <v>-7.8431372549019662E-2</v>
      </c>
      <c r="AJ15" s="277"/>
      <c r="AK15" s="63">
        <v>7.0921985815602939E-2</v>
      </c>
      <c r="AL15" s="23"/>
    </row>
    <row r="16" spans="1:39">
      <c r="A16" s="62" t="s">
        <v>8</v>
      </c>
      <c r="B16" s="23"/>
      <c r="C16" s="64"/>
      <c r="D16" s="64"/>
      <c r="E16" s="64"/>
      <c r="F16" s="64"/>
      <c r="G16" s="23">
        <v>-5.9113300492610876E-2</v>
      </c>
      <c r="H16" s="64">
        <v>-2.5906735751295318E-2</v>
      </c>
      <c r="I16" s="64">
        <v>-0.10382513661202186</v>
      </c>
      <c r="J16" s="64">
        <v>-0.10919540229885061</v>
      </c>
      <c r="K16" s="64">
        <v>-0.15420560747663548</v>
      </c>
      <c r="L16" s="23">
        <v>-9.9476439790575966E-2</v>
      </c>
      <c r="M16" s="64">
        <v>-0.1436170212765957</v>
      </c>
      <c r="N16" s="64">
        <v>-0.14634146341463417</v>
      </c>
      <c r="O16" s="64">
        <v>7.0967741935483941E-2</v>
      </c>
      <c r="P16" s="278"/>
      <c r="Q16" s="64">
        <v>2.7624309392265234E-2</v>
      </c>
      <c r="R16" s="23">
        <v>-5.0872093023255793E-2</v>
      </c>
      <c r="S16" s="64">
        <v>4.3478260869565188E-2</v>
      </c>
      <c r="T16" s="64">
        <v>7.1428571428571175E-3</v>
      </c>
      <c r="U16" s="64">
        <v>-0.10240963855421692</v>
      </c>
      <c r="V16" s="278">
        <v>-1.9271948608137079E-2</v>
      </c>
      <c r="W16" s="64">
        <v>-0.26344086021505375</v>
      </c>
      <c r="X16" s="23">
        <v>-8.8820826952526799E-2</v>
      </c>
      <c r="Y16" s="64">
        <v>5.9523809523809534E-2</v>
      </c>
      <c r="Z16" s="64">
        <v>0.18439716312056742</v>
      </c>
      <c r="AA16" s="343"/>
      <c r="AB16" s="64">
        <v>-0.16778523489932884</v>
      </c>
      <c r="AC16" s="278">
        <v>2.4017467248908186E-2</v>
      </c>
      <c r="AD16" s="64">
        <v>0.2992700729927007</v>
      </c>
      <c r="AE16" s="23">
        <v>8.7394957983193189E-2</v>
      </c>
      <c r="AF16" s="64">
        <v>-8.4269662921348298E-2</v>
      </c>
      <c r="AG16" s="64">
        <v>-8.3832335329341312E-2</v>
      </c>
      <c r="AH16" s="344">
        <v>-8.4057971014492749E-2</v>
      </c>
      <c r="AI16" s="64">
        <v>0.13709677419354849</v>
      </c>
      <c r="AJ16" s="278">
        <v>-2.5586353944562878E-2</v>
      </c>
      <c r="AK16" s="64">
        <v>-0.151685393258427</v>
      </c>
      <c r="AL16" s="23">
        <v>-6.0278207109737303E-2</v>
      </c>
    </row>
    <row r="17" spans="1:38" ht="8.25" customHeight="1">
      <c r="A17" s="295"/>
      <c r="B17" s="289"/>
      <c r="C17" s="283"/>
      <c r="D17" s="283"/>
      <c r="E17" s="283"/>
      <c r="F17" s="283"/>
      <c r="G17" s="289"/>
      <c r="H17" s="283"/>
      <c r="I17" s="283"/>
      <c r="J17" s="283"/>
      <c r="K17" s="283"/>
      <c r="L17" s="289"/>
      <c r="M17" s="283"/>
      <c r="N17" s="283"/>
      <c r="O17" s="283"/>
      <c r="P17" s="283"/>
      <c r="Q17" s="283"/>
      <c r="R17" s="289"/>
      <c r="S17" s="283"/>
      <c r="T17" s="283"/>
      <c r="U17" s="283"/>
      <c r="V17" s="283"/>
      <c r="W17" s="283"/>
      <c r="X17" s="289"/>
      <c r="Y17" s="283"/>
      <c r="Z17" s="283"/>
      <c r="AA17" s="283"/>
      <c r="AB17" s="283"/>
      <c r="AC17" s="283"/>
      <c r="AD17" s="283"/>
      <c r="AE17" s="289"/>
      <c r="AF17" s="283"/>
      <c r="AG17" s="283"/>
      <c r="AH17" s="283"/>
      <c r="AI17" s="283"/>
      <c r="AJ17" s="283"/>
      <c r="AK17" s="283"/>
      <c r="AL17" s="289"/>
    </row>
    <row r="18" spans="1:38">
      <c r="A18" s="60" t="s">
        <v>107</v>
      </c>
      <c r="B18" s="35">
        <v>1616</v>
      </c>
      <c r="C18" s="70" t="s">
        <v>37</v>
      </c>
      <c r="D18" s="70" t="s">
        <v>37</v>
      </c>
      <c r="E18" s="70" t="s">
        <v>37</v>
      </c>
      <c r="F18" s="70" t="s">
        <v>37</v>
      </c>
      <c r="G18" s="35">
        <v>1541</v>
      </c>
      <c r="H18" s="70" t="s">
        <v>37</v>
      </c>
      <c r="I18" s="70" t="s">
        <v>37</v>
      </c>
      <c r="J18" s="70" t="s">
        <v>37</v>
      </c>
      <c r="K18" s="70" t="s">
        <v>37</v>
      </c>
      <c r="L18" s="35">
        <v>1415</v>
      </c>
      <c r="M18" s="70" t="s">
        <v>37</v>
      </c>
      <c r="N18" s="70" t="s">
        <v>37</v>
      </c>
      <c r="O18" s="70" t="s">
        <v>37</v>
      </c>
      <c r="P18" s="305" t="s">
        <v>37</v>
      </c>
      <c r="Q18" s="70" t="s">
        <v>37</v>
      </c>
      <c r="R18" s="35">
        <v>1334</v>
      </c>
      <c r="S18" s="70" t="s">
        <v>37</v>
      </c>
      <c r="T18" s="70" t="s">
        <v>37</v>
      </c>
      <c r="U18" s="70" t="s">
        <v>37</v>
      </c>
      <c r="V18" s="305" t="s">
        <v>37</v>
      </c>
      <c r="W18" s="70" t="s">
        <v>37</v>
      </c>
      <c r="X18" s="35">
        <v>1194</v>
      </c>
      <c r="Y18" s="70" t="s">
        <v>37</v>
      </c>
      <c r="Z18" s="70" t="s">
        <v>37</v>
      </c>
      <c r="AA18" s="350" t="s">
        <v>37</v>
      </c>
      <c r="AB18" s="70" t="s">
        <v>37</v>
      </c>
      <c r="AC18" s="305" t="s">
        <v>37</v>
      </c>
      <c r="AD18" s="70" t="s">
        <v>37</v>
      </c>
      <c r="AE18" s="35">
        <v>1361</v>
      </c>
      <c r="AF18" s="70" t="s">
        <v>37</v>
      </c>
      <c r="AG18" s="70" t="s">
        <v>37</v>
      </c>
      <c r="AH18" s="350" t="s">
        <v>37</v>
      </c>
      <c r="AI18" s="70" t="s">
        <v>37</v>
      </c>
      <c r="AJ18" s="305" t="s">
        <v>37</v>
      </c>
      <c r="AK18" s="70" t="s">
        <v>37</v>
      </c>
      <c r="AL18" s="35">
        <v>1416</v>
      </c>
    </row>
    <row r="19" spans="1:38">
      <c r="A19" s="62" t="s">
        <v>106</v>
      </c>
      <c r="B19" s="23">
        <v>0.61444866920152086</v>
      </c>
      <c r="C19" s="64"/>
      <c r="D19" s="64"/>
      <c r="E19" s="64"/>
      <c r="F19" s="64"/>
      <c r="G19" s="23">
        <v>0.60526315789473684</v>
      </c>
      <c r="H19" s="64"/>
      <c r="I19" s="64"/>
      <c r="J19" s="64"/>
      <c r="K19" s="64"/>
      <c r="L19" s="23">
        <v>0.57920589439214076</v>
      </c>
      <c r="M19" s="64"/>
      <c r="N19" s="64"/>
      <c r="O19" s="64"/>
      <c r="P19" s="278"/>
      <c r="Q19" s="64"/>
      <c r="R19" s="23">
        <v>0.56477561388653685</v>
      </c>
      <c r="S19" s="64"/>
      <c r="T19" s="64"/>
      <c r="U19" s="64"/>
      <c r="V19" s="278"/>
      <c r="W19" s="64"/>
      <c r="X19" s="23">
        <v>0.54620311070448302</v>
      </c>
      <c r="Y19" s="64"/>
      <c r="Z19" s="64"/>
      <c r="AA19" s="344"/>
      <c r="AB19" s="64"/>
      <c r="AC19" s="278"/>
      <c r="AD19" s="64"/>
      <c r="AE19" s="23">
        <v>0.59458278724333768</v>
      </c>
      <c r="AF19" s="64"/>
      <c r="AG19" s="64"/>
      <c r="AH19" s="344"/>
      <c r="AI19" s="64"/>
      <c r="AJ19" s="278"/>
      <c r="AK19" s="64"/>
      <c r="AL19" s="23">
        <v>0.59024593580658613</v>
      </c>
    </row>
    <row r="20" spans="1:38">
      <c r="A20" s="60" t="s">
        <v>105</v>
      </c>
      <c r="B20" s="35">
        <v>1015</v>
      </c>
      <c r="C20" s="70" t="s">
        <v>37</v>
      </c>
      <c r="D20" s="70" t="s">
        <v>37</v>
      </c>
      <c r="E20" s="70" t="s">
        <v>37</v>
      </c>
      <c r="F20" s="70" t="s">
        <v>37</v>
      </c>
      <c r="G20" s="35">
        <v>1005</v>
      </c>
      <c r="H20" s="70" t="s">
        <v>37</v>
      </c>
      <c r="I20" s="70" t="s">
        <v>37</v>
      </c>
      <c r="J20" s="70" t="s">
        <v>37</v>
      </c>
      <c r="K20" s="70" t="s">
        <v>37</v>
      </c>
      <c r="L20" s="35">
        <v>1028</v>
      </c>
      <c r="M20" s="70" t="s">
        <v>37</v>
      </c>
      <c r="N20" s="70" t="s">
        <v>37</v>
      </c>
      <c r="O20" s="70" t="s">
        <v>37</v>
      </c>
      <c r="P20" s="305" t="s">
        <v>37</v>
      </c>
      <c r="Q20" s="70" t="s">
        <v>37</v>
      </c>
      <c r="R20" s="35">
        <v>1028</v>
      </c>
      <c r="S20" s="70" t="s">
        <v>37</v>
      </c>
      <c r="T20" s="70" t="s">
        <v>37</v>
      </c>
      <c r="U20" s="70" t="s">
        <v>37</v>
      </c>
      <c r="V20" s="305" t="s">
        <v>37</v>
      </c>
      <c r="W20" s="70" t="s">
        <v>37</v>
      </c>
      <c r="X20" s="35">
        <v>992</v>
      </c>
      <c r="Y20" s="70" t="s">
        <v>37</v>
      </c>
      <c r="Z20" s="70" t="s">
        <v>37</v>
      </c>
      <c r="AA20" s="350" t="s">
        <v>37</v>
      </c>
      <c r="AB20" s="70" t="s">
        <v>37</v>
      </c>
      <c r="AC20" s="305" t="s">
        <v>37</v>
      </c>
      <c r="AD20" s="70" t="s">
        <v>37</v>
      </c>
      <c r="AE20" s="35">
        <v>928</v>
      </c>
      <c r="AF20" s="70" t="s">
        <v>37</v>
      </c>
      <c r="AG20" s="70" t="s">
        <v>37</v>
      </c>
      <c r="AH20" s="350" t="s">
        <v>37</v>
      </c>
      <c r="AI20" s="70" t="s">
        <v>37</v>
      </c>
      <c r="AJ20" s="305" t="s">
        <v>37</v>
      </c>
      <c r="AK20" s="70" t="s">
        <v>37</v>
      </c>
      <c r="AL20" s="35">
        <v>983</v>
      </c>
    </row>
    <row r="21" spans="1:38">
      <c r="A21" s="62" t="s">
        <v>106</v>
      </c>
      <c r="B21" s="23">
        <v>0.38593155893536124</v>
      </c>
      <c r="C21" s="64"/>
      <c r="D21" s="64"/>
      <c r="E21" s="64"/>
      <c r="F21" s="64"/>
      <c r="G21" s="23">
        <v>0.39473684210526316</v>
      </c>
      <c r="H21" s="64"/>
      <c r="I21" s="64"/>
      <c r="J21" s="64"/>
      <c r="K21" s="64"/>
      <c r="L21" s="23">
        <v>0.42079410560785918</v>
      </c>
      <c r="M21" s="64"/>
      <c r="N21" s="64"/>
      <c r="O21" s="64"/>
      <c r="P21" s="278"/>
      <c r="Q21" s="64"/>
      <c r="R21" s="23">
        <v>0.43522438611346315</v>
      </c>
      <c r="S21" s="64"/>
      <c r="T21" s="64"/>
      <c r="U21" s="64"/>
      <c r="V21" s="278"/>
      <c r="W21" s="64"/>
      <c r="X21" s="23">
        <v>0.45379688929551693</v>
      </c>
      <c r="Y21" s="64"/>
      <c r="Z21" s="64"/>
      <c r="AA21" s="344"/>
      <c r="AB21" s="64"/>
      <c r="AC21" s="278"/>
      <c r="AD21" s="64"/>
      <c r="AE21" s="23">
        <v>0.40541721275666232</v>
      </c>
      <c r="AF21" s="64"/>
      <c r="AG21" s="64"/>
      <c r="AH21" s="344"/>
      <c r="AI21" s="64"/>
      <c r="AJ21" s="278"/>
      <c r="AK21" s="64"/>
      <c r="AL21" s="23">
        <v>0.40975406419341392</v>
      </c>
    </row>
    <row r="22" spans="1:38">
      <c r="A22" s="295" t="s">
        <v>26</v>
      </c>
      <c r="B22" s="289"/>
      <c r="C22" s="283"/>
      <c r="D22" s="283"/>
      <c r="E22" s="283"/>
      <c r="F22" s="283"/>
      <c r="G22" s="289"/>
      <c r="H22" s="283"/>
      <c r="I22" s="283"/>
      <c r="J22" s="283"/>
      <c r="K22" s="283"/>
      <c r="L22" s="289"/>
      <c r="M22" s="283"/>
      <c r="N22" s="283"/>
      <c r="O22" s="283"/>
      <c r="P22" s="283"/>
      <c r="Q22" s="283"/>
      <c r="R22" s="289"/>
      <c r="S22" s="283"/>
      <c r="T22" s="283"/>
      <c r="U22" s="283"/>
      <c r="V22" s="283"/>
      <c r="W22" s="283"/>
      <c r="X22" s="289"/>
      <c r="Y22" s="283"/>
      <c r="Z22" s="283"/>
      <c r="AA22" s="283"/>
      <c r="AB22" s="283"/>
      <c r="AC22" s="283"/>
      <c r="AD22" s="283"/>
      <c r="AE22" s="289"/>
      <c r="AF22" s="283"/>
      <c r="AG22" s="283"/>
      <c r="AH22" s="283"/>
      <c r="AI22" s="283"/>
      <c r="AJ22" s="283"/>
      <c r="AK22" s="283"/>
      <c r="AL22" s="289"/>
    </row>
    <row r="23" spans="1:38">
      <c r="A23" s="60" t="s">
        <v>196</v>
      </c>
      <c r="B23" s="35">
        <v>380</v>
      </c>
      <c r="C23" s="61">
        <v>94</v>
      </c>
      <c r="D23" s="61">
        <v>99</v>
      </c>
      <c r="E23" s="61">
        <v>100</v>
      </c>
      <c r="F23" s="61">
        <v>90</v>
      </c>
      <c r="G23" s="35">
        <v>383</v>
      </c>
      <c r="H23" s="61">
        <v>158</v>
      </c>
      <c r="I23" s="61">
        <v>159</v>
      </c>
      <c r="J23" s="61">
        <v>161</v>
      </c>
      <c r="K23" s="61">
        <v>177</v>
      </c>
      <c r="L23" s="35">
        <v>655</v>
      </c>
      <c r="M23" s="61">
        <v>157</v>
      </c>
      <c r="N23" s="61">
        <v>156</v>
      </c>
      <c r="O23" s="61">
        <v>157</v>
      </c>
      <c r="P23" s="276">
        <v>470</v>
      </c>
      <c r="Q23" s="61">
        <v>163</v>
      </c>
      <c r="R23" s="35">
        <v>633</v>
      </c>
      <c r="S23" s="61">
        <v>150</v>
      </c>
      <c r="T23" s="61">
        <v>151</v>
      </c>
      <c r="U23" s="61">
        <v>147</v>
      </c>
      <c r="V23" s="276">
        <v>448</v>
      </c>
      <c r="W23" s="61">
        <v>151</v>
      </c>
      <c r="X23" s="35">
        <v>599</v>
      </c>
      <c r="Y23" s="61">
        <v>142</v>
      </c>
      <c r="Z23" s="61">
        <v>144</v>
      </c>
      <c r="AA23" s="342">
        <v>286</v>
      </c>
      <c r="AB23" s="61">
        <v>144</v>
      </c>
      <c r="AC23" s="276">
        <v>430</v>
      </c>
      <c r="AD23" s="61">
        <v>147</v>
      </c>
      <c r="AE23" s="35">
        <v>577</v>
      </c>
      <c r="AF23" s="61">
        <v>122</v>
      </c>
      <c r="AG23" s="61">
        <v>136</v>
      </c>
      <c r="AH23" s="342">
        <v>258</v>
      </c>
      <c r="AI23" s="61">
        <v>139</v>
      </c>
      <c r="AJ23" s="276">
        <v>397</v>
      </c>
      <c r="AK23" s="61">
        <v>135</v>
      </c>
      <c r="AL23" s="35">
        <v>532</v>
      </c>
    </row>
    <row r="24" spans="1:38">
      <c r="A24" s="72" t="s">
        <v>7</v>
      </c>
      <c r="B24" s="23"/>
      <c r="C24" s="63"/>
      <c r="D24" s="63">
        <v>5.3191489361702038E-2</v>
      </c>
      <c r="E24" s="63">
        <v>1.0101010101010166E-2</v>
      </c>
      <c r="F24" s="63">
        <v>-9.9999999999999978E-2</v>
      </c>
      <c r="G24" s="23"/>
      <c r="H24" s="63">
        <v>0.75555555555555554</v>
      </c>
      <c r="I24" s="63">
        <v>6.3291139240506666E-3</v>
      </c>
      <c r="J24" s="63">
        <v>1.2578616352201255E-2</v>
      </c>
      <c r="K24" s="63">
        <v>9.9378881987577605E-2</v>
      </c>
      <c r="L24" s="23"/>
      <c r="M24" s="63">
        <v>-0.11299435028248583</v>
      </c>
      <c r="N24" s="63">
        <v>-6.3694267515923553E-3</v>
      </c>
      <c r="O24" s="63">
        <v>6.4102564102563875E-3</v>
      </c>
      <c r="P24" s="277"/>
      <c r="Q24" s="63">
        <v>3.8216560509554132E-2</v>
      </c>
      <c r="R24" s="23"/>
      <c r="S24" s="63">
        <v>-7.9754601226993849E-2</v>
      </c>
      <c r="T24" s="63">
        <v>6.6666666666665986E-3</v>
      </c>
      <c r="U24" s="63">
        <v>-2.6490066225165587E-2</v>
      </c>
      <c r="V24" s="277"/>
      <c r="W24" s="63">
        <v>2.7210884353741527E-2</v>
      </c>
      <c r="X24" s="23"/>
      <c r="Y24" s="63">
        <v>-5.9602649006622488E-2</v>
      </c>
      <c r="Z24" s="63">
        <v>1.4084507042253502E-2</v>
      </c>
      <c r="AA24" s="343"/>
      <c r="AB24" s="63">
        <v>0</v>
      </c>
      <c r="AC24" s="277"/>
      <c r="AD24" s="63">
        <v>2.0833333333333259E-2</v>
      </c>
      <c r="AE24" s="23"/>
      <c r="AF24" s="63">
        <v>-0.17006802721088432</v>
      </c>
      <c r="AG24" s="63">
        <v>0.11475409836065564</v>
      </c>
      <c r="AH24" s="343"/>
      <c r="AI24" s="63">
        <v>2.2058823529411686E-2</v>
      </c>
      <c r="AJ24" s="277"/>
      <c r="AK24" s="63">
        <v>-2.877697841726623E-2</v>
      </c>
      <c r="AL24" s="23"/>
    </row>
    <row r="25" spans="1:38">
      <c r="A25" s="72" t="s">
        <v>8</v>
      </c>
      <c r="B25" s="23"/>
      <c r="C25" s="64"/>
      <c r="D25" s="64"/>
      <c r="E25" s="64"/>
      <c r="F25" s="64"/>
      <c r="G25" s="23">
        <v>7.8947368421051767E-3</v>
      </c>
      <c r="H25" s="64">
        <v>0.68085106382978733</v>
      </c>
      <c r="I25" s="64">
        <v>0.60606060606060597</v>
      </c>
      <c r="J25" s="64">
        <v>0.6100000000000001</v>
      </c>
      <c r="K25" s="64">
        <v>0.96666666666666656</v>
      </c>
      <c r="L25" s="23">
        <v>0.71018276762402088</v>
      </c>
      <c r="M25" s="64">
        <v>-6.3291139240506666E-3</v>
      </c>
      <c r="N25" s="64">
        <v>-1.8867924528301883E-2</v>
      </c>
      <c r="O25" s="64">
        <v>-2.4844720496894457E-2</v>
      </c>
      <c r="P25" s="278"/>
      <c r="Q25" s="64">
        <v>-7.9096045197740161E-2</v>
      </c>
      <c r="R25" s="23">
        <v>-3.3587786259541952E-2</v>
      </c>
      <c r="S25" s="64">
        <v>-4.4585987261146487E-2</v>
      </c>
      <c r="T25" s="64">
        <v>-3.2051282051282048E-2</v>
      </c>
      <c r="U25" s="64">
        <v>-6.3694267515923553E-2</v>
      </c>
      <c r="V25" s="278">
        <v>-4.6808510638297829E-2</v>
      </c>
      <c r="W25" s="64">
        <v>-7.361963190184051E-2</v>
      </c>
      <c r="X25" s="23">
        <v>-5.3712480252764649E-2</v>
      </c>
      <c r="Y25" s="64">
        <v>-5.3333333333333344E-2</v>
      </c>
      <c r="Z25" s="64">
        <v>-4.635761589403975E-2</v>
      </c>
      <c r="AA25" s="343"/>
      <c r="AB25" s="64">
        <v>-2.0408163265306145E-2</v>
      </c>
      <c r="AC25" s="278">
        <v>-4.0178571428571397E-2</v>
      </c>
      <c r="AD25" s="64">
        <v>-2.6490066225165587E-2</v>
      </c>
      <c r="AE25" s="23">
        <v>-3.6727879799666074E-2</v>
      </c>
      <c r="AF25" s="64">
        <v>-0.14084507042253525</v>
      </c>
      <c r="AG25" s="64">
        <v>-5.555555555555558E-2</v>
      </c>
      <c r="AH25" s="344">
        <v>-9.7902097902097918E-2</v>
      </c>
      <c r="AI25" s="64">
        <v>-3.472222222222221E-2</v>
      </c>
      <c r="AJ25" s="278">
        <v>-7.6744186046511675E-2</v>
      </c>
      <c r="AK25" s="64">
        <v>-8.1632653061224469E-2</v>
      </c>
      <c r="AL25" s="23">
        <v>-7.7989601386481811E-2</v>
      </c>
    </row>
    <row r="26" spans="1:38">
      <c r="A26" s="60" t="s">
        <v>67</v>
      </c>
      <c r="B26" s="35">
        <v>378</v>
      </c>
      <c r="C26" s="61">
        <v>98</v>
      </c>
      <c r="D26" s="61">
        <v>94</v>
      </c>
      <c r="E26" s="61">
        <v>94</v>
      </c>
      <c r="F26" s="61">
        <v>98</v>
      </c>
      <c r="G26" s="35">
        <v>384</v>
      </c>
      <c r="H26" s="61">
        <v>100</v>
      </c>
      <c r="I26" s="61">
        <v>95</v>
      </c>
      <c r="J26" s="61">
        <v>94</v>
      </c>
      <c r="K26" s="61">
        <v>90</v>
      </c>
      <c r="L26" s="35">
        <v>379</v>
      </c>
      <c r="M26" s="61">
        <v>94</v>
      </c>
      <c r="N26" s="61">
        <v>95</v>
      </c>
      <c r="O26" s="61">
        <v>89</v>
      </c>
      <c r="P26" s="276">
        <v>278</v>
      </c>
      <c r="Q26" s="61">
        <v>95</v>
      </c>
      <c r="R26" s="35">
        <v>373</v>
      </c>
      <c r="S26" s="61">
        <v>90</v>
      </c>
      <c r="T26" s="61">
        <v>70</v>
      </c>
      <c r="U26" s="61">
        <v>79</v>
      </c>
      <c r="V26" s="276">
        <v>239</v>
      </c>
      <c r="W26" s="61">
        <v>85</v>
      </c>
      <c r="X26" s="35">
        <v>324</v>
      </c>
      <c r="Y26" s="61">
        <v>79</v>
      </c>
      <c r="Z26" s="61">
        <v>79</v>
      </c>
      <c r="AA26" s="342">
        <v>158</v>
      </c>
      <c r="AB26" s="61">
        <v>76</v>
      </c>
      <c r="AC26" s="276">
        <v>234</v>
      </c>
      <c r="AD26" s="61">
        <v>81</v>
      </c>
      <c r="AE26" s="35">
        <v>315</v>
      </c>
      <c r="AF26" s="61">
        <v>82</v>
      </c>
      <c r="AG26" s="61">
        <v>77</v>
      </c>
      <c r="AH26" s="342">
        <v>159</v>
      </c>
      <c r="AI26" s="61">
        <v>78</v>
      </c>
      <c r="AJ26" s="276">
        <v>237</v>
      </c>
      <c r="AK26" s="61">
        <v>77</v>
      </c>
      <c r="AL26" s="35">
        <v>314</v>
      </c>
    </row>
    <row r="27" spans="1:38">
      <c r="A27" s="62" t="s">
        <v>7</v>
      </c>
      <c r="B27" s="23"/>
      <c r="C27" s="63"/>
      <c r="D27" s="63">
        <v>-4.081632653061229E-2</v>
      </c>
      <c r="E27" s="63">
        <v>0</v>
      </c>
      <c r="F27" s="63">
        <v>4.2553191489361764E-2</v>
      </c>
      <c r="G27" s="23"/>
      <c r="H27" s="63">
        <v>2.0408163265306145E-2</v>
      </c>
      <c r="I27" s="63">
        <v>-5.0000000000000044E-2</v>
      </c>
      <c r="J27" s="63">
        <v>-1.0526315789473717E-2</v>
      </c>
      <c r="K27" s="63">
        <v>-4.2553191489361653E-2</v>
      </c>
      <c r="L27" s="23"/>
      <c r="M27" s="63">
        <v>4.4444444444444509E-2</v>
      </c>
      <c r="N27" s="63">
        <v>1.0638297872340496E-2</v>
      </c>
      <c r="O27" s="63">
        <v>-6.315789473684208E-2</v>
      </c>
      <c r="P27" s="277"/>
      <c r="Q27" s="63">
        <v>6.7415730337078594E-2</v>
      </c>
      <c r="R27" s="23"/>
      <c r="S27" s="63">
        <v>-5.2631578947368474E-2</v>
      </c>
      <c r="T27" s="63">
        <v>-0.22222222222222221</v>
      </c>
      <c r="U27" s="63">
        <v>0.12857142857142856</v>
      </c>
      <c r="V27" s="277"/>
      <c r="W27" s="63">
        <v>7.5949367088607556E-2</v>
      </c>
      <c r="X27" s="23"/>
      <c r="Y27" s="63">
        <v>-7.0588235294117618E-2</v>
      </c>
      <c r="Z27" s="63">
        <v>0</v>
      </c>
      <c r="AA27" s="343"/>
      <c r="AB27" s="63">
        <v>-3.7974683544303778E-2</v>
      </c>
      <c r="AC27" s="277"/>
      <c r="AD27" s="63">
        <v>6.578947368421062E-2</v>
      </c>
      <c r="AE27" s="23"/>
      <c r="AF27" s="63">
        <v>1.2345679012345734E-2</v>
      </c>
      <c r="AG27" s="63">
        <v>-6.0975609756097615E-2</v>
      </c>
      <c r="AH27" s="343"/>
      <c r="AI27" s="63">
        <v>1.298701298701288E-2</v>
      </c>
      <c r="AJ27" s="277"/>
      <c r="AK27" s="63">
        <v>-1.2820512820512775E-2</v>
      </c>
      <c r="AL27" s="23"/>
    </row>
    <row r="28" spans="1:38">
      <c r="A28" s="62" t="s">
        <v>8</v>
      </c>
      <c r="B28" s="23"/>
      <c r="C28" s="64"/>
      <c r="D28" s="64"/>
      <c r="E28" s="64"/>
      <c r="F28" s="64"/>
      <c r="G28" s="23">
        <v>1.5873015873015817E-2</v>
      </c>
      <c r="H28" s="64">
        <v>2.0408163265306145E-2</v>
      </c>
      <c r="I28" s="64">
        <v>1.0638297872340496E-2</v>
      </c>
      <c r="J28" s="64">
        <v>0</v>
      </c>
      <c r="K28" s="64">
        <v>-8.1632653061224469E-2</v>
      </c>
      <c r="L28" s="23">
        <v>-1.302083333333337E-2</v>
      </c>
      <c r="M28" s="64">
        <v>-6.0000000000000053E-2</v>
      </c>
      <c r="N28" s="64">
        <v>0</v>
      </c>
      <c r="O28" s="64">
        <v>-5.3191489361702149E-2</v>
      </c>
      <c r="P28" s="278"/>
      <c r="Q28" s="64">
        <v>5.555555555555558E-2</v>
      </c>
      <c r="R28" s="23">
        <v>-1.5831134564643801E-2</v>
      </c>
      <c r="S28" s="64">
        <v>-4.2553191489361653E-2</v>
      </c>
      <c r="T28" s="64">
        <v>-0.26315789473684215</v>
      </c>
      <c r="U28" s="64">
        <v>-0.11235955056179781</v>
      </c>
      <c r="V28" s="278">
        <v>-0.14028776978417268</v>
      </c>
      <c r="W28" s="64">
        <v>-0.10526315789473684</v>
      </c>
      <c r="X28" s="23">
        <v>-0.13136729222520105</v>
      </c>
      <c r="Y28" s="64">
        <v>-0.12222222222222223</v>
      </c>
      <c r="Z28" s="64">
        <v>0.12857142857142856</v>
      </c>
      <c r="AA28" s="343"/>
      <c r="AB28" s="64">
        <v>-3.7974683544303778E-2</v>
      </c>
      <c r="AC28" s="278">
        <v>-2.0920502092050208E-2</v>
      </c>
      <c r="AD28" s="64">
        <v>-4.705882352941182E-2</v>
      </c>
      <c r="AE28" s="23">
        <v>-2.777777777777779E-2</v>
      </c>
      <c r="AF28" s="64">
        <v>3.7974683544303778E-2</v>
      </c>
      <c r="AG28" s="64">
        <v>-2.5316455696202556E-2</v>
      </c>
      <c r="AH28" s="344">
        <v>6.3291139240506666E-3</v>
      </c>
      <c r="AI28" s="64">
        <v>2.6315789473684292E-2</v>
      </c>
      <c r="AJ28" s="278">
        <v>1.2820512820512775E-2</v>
      </c>
      <c r="AK28" s="64">
        <v>-4.9382716049382713E-2</v>
      </c>
      <c r="AL28" s="23">
        <v>-3.1746031746031633E-3</v>
      </c>
    </row>
    <row r="29" spans="1:38">
      <c r="A29" s="60" t="s">
        <v>217</v>
      </c>
      <c r="B29" s="35">
        <v>1838</v>
      </c>
      <c r="C29" s="61">
        <v>431</v>
      </c>
      <c r="D29" s="61">
        <v>409</v>
      </c>
      <c r="E29" s="61">
        <v>419</v>
      </c>
      <c r="F29" s="61">
        <v>439</v>
      </c>
      <c r="G29" s="35">
        <v>1698</v>
      </c>
      <c r="H29" s="61">
        <v>359</v>
      </c>
      <c r="I29" s="61">
        <v>345</v>
      </c>
      <c r="J29" s="61">
        <v>344</v>
      </c>
      <c r="K29" s="61">
        <v>354</v>
      </c>
      <c r="L29" s="35">
        <v>1402</v>
      </c>
      <c r="M29" s="61">
        <v>337</v>
      </c>
      <c r="N29" s="61">
        <v>324</v>
      </c>
      <c r="O29" s="61">
        <v>348</v>
      </c>
      <c r="P29" s="276">
        <v>1009</v>
      </c>
      <c r="Q29" s="61">
        <v>364</v>
      </c>
      <c r="R29" s="35">
        <v>1373</v>
      </c>
      <c r="S29" s="61">
        <v>345</v>
      </c>
      <c r="T29" s="61">
        <v>326</v>
      </c>
      <c r="U29" s="61">
        <v>346</v>
      </c>
      <c r="V29" s="276">
        <v>1017</v>
      </c>
      <c r="W29" s="61">
        <v>312</v>
      </c>
      <c r="X29" s="35">
        <v>1329</v>
      </c>
      <c r="Y29" s="61">
        <v>352</v>
      </c>
      <c r="Z29" s="61">
        <v>341</v>
      </c>
      <c r="AA29" s="342">
        <v>693</v>
      </c>
      <c r="AB29" s="61">
        <v>299</v>
      </c>
      <c r="AC29" s="276">
        <v>992</v>
      </c>
      <c r="AD29" s="61">
        <v>354</v>
      </c>
      <c r="AE29" s="35">
        <v>1346</v>
      </c>
      <c r="AF29" s="61">
        <v>333</v>
      </c>
      <c r="AG29" s="61">
        <v>335</v>
      </c>
      <c r="AH29" s="342">
        <v>668</v>
      </c>
      <c r="AI29" s="61">
        <v>327</v>
      </c>
      <c r="AJ29" s="276">
        <v>995</v>
      </c>
      <c r="AK29" s="61">
        <v>332</v>
      </c>
      <c r="AL29" s="35">
        <v>1327</v>
      </c>
    </row>
    <row r="30" spans="1:38">
      <c r="A30" s="62" t="s">
        <v>7</v>
      </c>
      <c r="B30" s="23"/>
      <c r="C30" s="63"/>
      <c r="D30" s="63">
        <v>-5.1044083526682105E-2</v>
      </c>
      <c r="E30" s="63">
        <v>2.4449877750611249E-2</v>
      </c>
      <c r="F30" s="63">
        <v>4.7732696897374804E-2</v>
      </c>
      <c r="G30" s="23"/>
      <c r="H30" s="63">
        <v>-0.1822323462414579</v>
      </c>
      <c r="I30" s="63">
        <v>-3.8997214484679632E-2</v>
      </c>
      <c r="J30" s="63">
        <v>-2.8985507246376274E-3</v>
      </c>
      <c r="K30" s="63">
        <v>2.9069767441860517E-2</v>
      </c>
      <c r="L30" s="23"/>
      <c r="M30" s="63">
        <v>-4.8022598870056443E-2</v>
      </c>
      <c r="N30" s="63">
        <v>-3.857566765578635E-2</v>
      </c>
      <c r="O30" s="63">
        <v>7.4074074074074181E-2</v>
      </c>
      <c r="P30" s="277"/>
      <c r="Q30" s="63">
        <v>4.5977011494252817E-2</v>
      </c>
      <c r="R30" s="23"/>
      <c r="S30" s="63">
        <v>-5.2197802197802234E-2</v>
      </c>
      <c r="T30" s="63">
        <v>-5.507246376811592E-2</v>
      </c>
      <c r="U30" s="63">
        <v>6.1349693251533832E-2</v>
      </c>
      <c r="V30" s="277"/>
      <c r="W30" s="63">
        <v>-9.8265895953757232E-2</v>
      </c>
      <c r="X30" s="23"/>
      <c r="Y30" s="63">
        <v>0.12820512820512819</v>
      </c>
      <c r="Z30" s="63">
        <v>-3.125E-2</v>
      </c>
      <c r="AA30" s="343"/>
      <c r="AB30" s="63">
        <v>-0.12316715542521994</v>
      </c>
      <c r="AC30" s="277"/>
      <c r="AD30" s="63">
        <v>0.18394648829431448</v>
      </c>
      <c r="AE30" s="23"/>
      <c r="AF30" s="63">
        <v>-5.9322033898305038E-2</v>
      </c>
      <c r="AG30" s="63">
        <v>6.0060060060060927E-3</v>
      </c>
      <c r="AH30" s="343"/>
      <c r="AI30" s="63">
        <v>-2.3880597014925398E-2</v>
      </c>
      <c r="AJ30" s="277"/>
      <c r="AK30" s="63">
        <v>1.5290519877675823E-2</v>
      </c>
      <c r="AL30" s="23"/>
    </row>
    <row r="31" spans="1:38">
      <c r="A31" s="62" t="s">
        <v>8</v>
      </c>
      <c r="B31" s="23"/>
      <c r="C31" s="64"/>
      <c r="D31" s="64"/>
      <c r="E31" s="64"/>
      <c r="F31" s="64"/>
      <c r="G31" s="23">
        <v>-7.6169749727965197E-2</v>
      </c>
      <c r="H31" s="64">
        <v>-0.16705336426914152</v>
      </c>
      <c r="I31" s="64">
        <v>-0.15647921760391204</v>
      </c>
      <c r="J31" s="64">
        <v>-0.17899761336515518</v>
      </c>
      <c r="K31" s="64">
        <v>-0.193621867881549</v>
      </c>
      <c r="L31" s="23">
        <v>-0.17432273262661957</v>
      </c>
      <c r="M31" s="64">
        <v>-6.1281337047353723E-2</v>
      </c>
      <c r="N31" s="64">
        <v>-6.0869565217391286E-2</v>
      </c>
      <c r="O31" s="64">
        <v>1.1627906976744207E-2</v>
      </c>
      <c r="P31" s="278"/>
      <c r="Q31" s="64">
        <v>2.8248587570621542E-2</v>
      </c>
      <c r="R31" s="23">
        <v>-2.0684736091298173E-2</v>
      </c>
      <c r="S31" s="64">
        <v>2.3738872403560762E-2</v>
      </c>
      <c r="T31" s="64">
        <v>6.1728395061728669E-3</v>
      </c>
      <c r="U31" s="64">
        <v>-5.7471264367816577E-3</v>
      </c>
      <c r="V31" s="278">
        <v>7.9286422200197659E-3</v>
      </c>
      <c r="W31" s="64">
        <v>-0.1428571428571429</v>
      </c>
      <c r="X31" s="23">
        <v>-3.2046613255644618E-2</v>
      </c>
      <c r="Y31" s="64">
        <v>2.0289855072463725E-2</v>
      </c>
      <c r="Z31" s="64">
        <v>4.6012269938650263E-2</v>
      </c>
      <c r="AA31" s="343"/>
      <c r="AB31" s="64">
        <v>-0.13583815028901736</v>
      </c>
      <c r="AC31" s="278">
        <v>-2.4582104228121904E-2</v>
      </c>
      <c r="AD31" s="64">
        <v>0.13461538461538458</v>
      </c>
      <c r="AE31" s="23">
        <v>1.2791572610985735E-2</v>
      </c>
      <c r="AF31" s="64">
        <v>-5.3977272727272707E-2</v>
      </c>
      <c r="AG31" s="64">
        <v>-1.7595307917888547E-2</v>
      </c>
      <c r="AH31" s="344">
        <v>-3.6075036075036038E-2</v>
      </c>
      <c r="AI31" s="64">
        <v>9.3645484949832714E-2</v>
      </c>
      <c r="AJ31" s="278">
        <v>3.0241935483870108E-3</v>
      </c>
      <c r="AK31" s="64">
        <v>-6.2146892655367214E-2</v>
      </c>
      <c r="AL31" s="23">
        <v>-1.4115898959881079E-2</v>
      </c>
    </row>
    <row r="32" spans="1:38">
      <c r="A32" s="60" t="s">
        <v>424</v>
      </c>
      <c r="B32" s="35">
        <v>2596</v>
      </c>
      <c r="C32" s="61">
        <v>623</v>
      </c>
      <c r="D32" s="61">
        <v>602</v>
      </c>
      <c r="E32" s="61">
        <v>613</v>
      </c>
      <c r="F32" s="61">
        <v>627</v>
      </c>
      <c r="G32" s="35">
        <v>2465</v>
      </c>
      <c r="H32" s="61">
        <v>617</v>
      </c>
      <c r="I32" s="61">
        <v>599</v>
      </c>
      <c r="J32" s="61">
        <v>599</v>
      </c>
      <c r="K32" s="61">
        <v>621</v>
      </c>
      <c r="L32" s="35">
        <v>2436</v>
      </c>
      <c r="M32" s="61">
        <v>588</v>
      </c>
      <c r="N32" s="61">
        <v>575</v>
      </c>
      <c r="O32" s="61">
        <v>594</v>
      </c>
      <c r="P32" s="276">
        <v>1757</v>
      </c>
      <c r="Q32" s="61">
        <v>622</v>
      </c>
      <c r="R32" s="35">
        <v>2379</v>
      </c>
      <c r="S32" s="61">
        <v>585</v>
      </c>
      <c r="T32" s="61">
        <v>547</v>
      </c>
      <c r="U32" s="61">
        <v>572</v>
      </c>
      <c r="V32" s="276">
        <v>1704</v>
      </c>
      <c r="W32" s="61">
        <v>548</v>
      </c>
      <c r="X32" s="35">
        <v>2252</v>
      </c>
      <c r="Y32" s="61">
        <v>573</v>
      </c>
      <c r="Z32" s="61">
        <v>564</v>
      </c>
      <c r="AA32" s="342">
        <v>1137</v>
      </c>
      <c r="AB32" s="61">
        <v>519</v>
      </c>
      <c r="AC32" s="276">
        <v>1656</v>
      </c>
      <c r="AD32" s="61">
        <v>582</v>
      </c>
      <c r="AE32" s="35">
        <v>2238</v>
      </c>
      <c r="AF32" s="61">
        <v>537</v>
      </c>
      <c r="AG32" s="61">
        <v>548</v>
      </c>
      <c r="AH32" s="342">
        <v>1085</v>
      </c>
      <c r="AI32" s="61">
        <v>544</v>
      </c>
      <c r="AJ32" s="276">
        <v>1629</v>
      </c>
      <c r="AK32" s="61">
        <v>544</v>
      </c>
      <c r="AL32" s="35">
        <v>2173</v>
      </c>
    </row>
    <row r="33" spans="1:38" ht="11.25" customHeight="1">
      <c r="A33" s="62" t="s">
        <v>8</v>
      </c>
      <c r="B33" s="23"/>
      <c r="C33" s="64"/>
      <c r="D33" s="64"/>
      <c r="E33" s="64"/>
      <c r="F33" s="64"/>
      <c r="G33" s="23">
        <v>-5.0462249614791954E-2</v>
      </c>
      <c r="H33" s="64">
        <v>-9.6308186195827039E-3</v>
      </c>
      <c r="I33" s="64">
        <v>-4.983388704318914E-3</v>
      </c>
      <c r="J33" s="64">
        <v>-2.2838499184339334E-2</v>
      </c>
      <c r="K33" s="64">
        <v>-9.5693779904306719E-3</v>
      </c>
      <c r="L33" s="23">
        <v>-1.1764705882352899E-2</v>
      </c>
      <c r="M33" s="64">
        <v>-4.7001620745542927E-2</v>
      </c>
      <c r="N33" s="64">
        <v>-4.0066777963272071E-2</v>
      </c>
      <c r="O33" s="64">
        <v>-8.3472454090149917E-3</v>
      </c>
      <c r="P33" s="278"/>
      <c r="Q33" s="64">
        <v>1.6103059581320522E-3</v>
      </c>
      <c r="R33" s="23">
        <v>-2.3399014778325178E-2</v>
      </c>
      <c r="S33" s="64">
        <v>-5.1020408163264808E-3</v>
      </c>
      <c r="T33" s="64">
        <v>-4.8695652173913029E-2</v>
      </c>
      <c r="U33" s="64">
        <v>-3.703703703703709E-2</v>
      </c>
      <c r="V33" s="278">
        <v>-3.0165054069436592E-2</v>
      </c>
      <c r="W33" s="64">
        <v>-0.11897106109324762</v>
      </c>
      <c r="X33" s="23">
        <v>-5.338377469525013E-2</v>
      </c>
      <c r="Y33" s="64">
        <v>-2.0512820512820551E-2</v>
      </c>
      <c r="Z33" s="64">
        <v>3.1078610603290757E-2</v>
      </c>
      <c r="AA33" s="343"/>
      <c r="AB33" s="64">
        <v>-9.2657342657342712E-2</v>
      </c>
      <c r="AC33" s="278">
        <v>-2.8169014084507005E-2</v>
      </c>
      <c r="AD33" s="64">
        <v>6.2043795620438047E-2</v>
      </c>
      <c r="AE33" s="23">
        <v>-6.2166962699822248E-3</v>
      </c>
      <c r="AF33" s="64">
        <v>-6.2827225130890008E-2</v>
      </c>
      <c r="AG33" s="64">
        <v>-2.8368794326241176E-2</v>
      </c>
      <c r="AH33" s="344">
        <v>-4.5734388742304288E-2</v>
      </c>
      <c r="AI33" s="64">
        <v>4.8169556840077066E-2</v>
      </c>
      <c r="AJ33" s="278">
        <v>-1.6304347826086918E-2</v>
      </c>
      <c r="AK33" s="64">
        <v>-6.5292096219931262E-2</v>
      </c>
      <c r="AL33" s="23">
        <v>-2.9043789097408346E-2</v>
      </c>
    </row>
    <row r="34" spans="1:38" ht="14.25" customHeight="1">
      <c r="A34" s="60" t="s">
        <v>70</v>
      </c>
      <c r="B34" s="35">
        <v>2</v>
      </c>
      <c r="C34" s="61">
        <v>0</v>
      </c>
      <c r="D34" s="61">
        <v>0</v>
      </c>
      <c r="E34" s="61">
        <v>0</v>
      </c>
      <c r="F34" s="133">
        <v>9</v>
      </c>
      <c r="G34" s="55">
        <v>9</v>
      </c>
      <c r="H34" s="61">
        <v>0</v>
      </c>
      <c r="I34" s="133">
        <v>1</v>
      </c>
      <c r="J34" s="133">
        <v>7</v>
      </c>
      <c r="K34" s="133">
        <v>1</v>
      </c>
      <c r="L34" s="55">
        <v>9</v>
      </c>
      <c r="M34" s="61">
        <v>0</v>
      </c>
      <c r="N34" s="133">
        <v>3</v>
      </c>
      <c r="O34" s="133">
        <v>2</v>
      </c>
      <c r="P34" s="279">
        <v>5</v>
      </c>
      <c r="Q34" s="133">
        <v>77</v>
      </c>
      <c r="R34" s="55">
        <v>82</v>
      </c>
      <c r="S34" s="133">
        <v>1</v>
      </c>
      <c r="T34" s="133">
        <v>-4</v>
      </c>
      <c r="U34" s="61">
        <v>0</v>
      </c>
      <c r="V34" s="279">
        <v>-3</v>
      </c>
      <c r="W34" s="133">
        <v>21</v>
      </c>
      <c r="X34" s="55">
        <v>18</v>
      </c>
      <c r="Y34" s="61">
        <v>0</v>
      </c>
      <c r="Z34" s="133">
        <v>-3</v>
      </c>
      <c r="AA34" s="346">
        <v>-3</v>
      </c>
      <c r="AB34" s="61">
        <v>0</v>
      </c>
      <c r="AC34" s="279">
        <v>-3</v>
      </c>
      <c r="AD34" s="133">
        <v>12</v>
      </c>
      <c r="AE34" s="55">
        <v>9</v>
      </c>
      <c r="AF34" s="133">
        <v>-1</v>
      </c>
      <c r="AG34" s="133">
        <v>-1</v>
      </c>
      <c r="AH34" s="346">
        <v>-2</v>
      </c>
      <c r="AI34" s="61">
        <v>4</v>
      </c>
      <c r="AJ34" s="276">
        <v>2</v>
      </c>
      <c r="AK34" s="133">
        <v>31</v>
      </c>
      <c r="AL34" s="55">
        <v>33</v>
      </c>
    </row>
    <row r="35" spans="1:38" ht="7.5" customHeight="1">
      <c r="A35" s="295"/>
      <c r="B35" s="283"/>
      <c r="C35" s="283"/>
      <c r="D35" s="283"/>
      <c r="E35" s="283"/>
      <c r="F35" s="289"/>
      <c r="G35" s="283"/>
      <c r="H35" s="283"/>
      <c r="I35" s="283"/>
      <c r="J35" s="283"/>
      <c r="K35" s="289"/>
      <c r="L35" s="283"/>
      <c r="M35" s="283"/>
      <c r="N35" s="283"/>
      <c r="O35" s="283"/>
      <c r="P35" s="283"/>
      <c r="Q35" s="289"/>
      <c r="R35" s="283"/>
      <c r="S35" s="283"/>
      <c r="T35" s="283"/>
      <c r="U35" s="283"/>
      <c r="V35" s="283"/>
      <c r="W35" s="289"/>
      <c r="X35" s="283"/>
      <c r="Y35" s="283"/>
      <c r="Z35" s="283"/>
      <c r="AA35" s="283"/>
      <c r="AB35" s="283"/>
      <c r="AC35" s="283"/>
      <c r="AD35" s="289"/>
      <c r="AE35" s="283"/>
      <c r="AF35" s="283"/>
      <c r="AG35" s="283"/>
      <c r="AH35" s="283"/>
      <c r="AI35" s="283"/>
      <c r="AJ35" s="283"/>
      <c r="AK35" s="289"/>
      <c r="AL35" s="283"/>
    </row>
    <row r="36" spans="1:38">
      <c r="A36" s="60" t="s">
        <v>197</v>
      </c>
      <c r="B36" s="35">
        <v>32</v>
      </c>
      <c r="C36" s="61">
        <v>5</v>
      </c>
      <c r="D36" s="61">
        <v>30</v>
      </c>
      <c r="E36" s="61">
        <v>22</v>
      </c>
      <c r="F36" s="61">
        <v>15</v>
      </c>
      <c r="G36" s="157">
        <v>72</v>
      </c>
      <c r="H36" s="61">
        <v>2</v>
      </c>
      <c r="I36" s="61">
        <v>2</v>
      </c>
      <c r="J36" s="163">
        <v>-2</v>
      </c>
      <c r="K36" s="163">
        <v>-4</v>
      </c>
      <c r="L36" s="157">
        <v>-2</v>
      </c>
      <c r="M36" s="163">
        <v>-10</v>
      </c>
      <c r="N36" s="163">
        <v>-8</v>
      </c>
      <c r="O36" s="163">
        <v>16</v>
      </c>
      <c r="P36" s="279">
        <v>-2</v>
      </c>
      <c r="Q36" s="163">
        <v>-97</v>
      </c>
      <c r="R36" s="157">
        <v>-99</v>
      </c>
      <c r="S36" s="163">
        <v>-13</v>
      </c>
      <c r="T36" s="163">
        <v>-8</v>
      </c>
      <c r="U36" s="163">
        <v>-27</v>
      </c>
      <c r="V36" s="279">
        <v>-48</v>
      </c>
      <c r="W36" s="163">
        <v>-36</v>
      </c>
      <c r="X36" s="157">
        <v>-84</v>
      </c>
      <c r="Y36" s="163">
        <v>-3</v>
      </c>
      <c r="Z36" s="163">
        <v>15</v>
      </c>
      <c r="AA36" s="342">
        <v>12</v>
      </c>
      <c r="AB36" s="163">
        <v>22</v>
      </c>
      <c r="AC36" s="279">
        <v>34</v>
      </c>
      <c r="AD36" s="163">
        <v>8</v>
      </c>
      <c r="AE36" s="157">
        <v>42</v>
      </c>
      <c r="AF36" s="163">
        <v>64</v>
      </c>
      <c r="AG36" s="163">
        <v>52</v>
      </c>
      <c r="AH36" s="342">
        <v>116</v>
      </c>
      <c r="AI36" s="163">
        <v>60</v>
      </c>
      <c r="AJ36" s="276">
        <v>176</v>
      </c>
      <c r="AK36" s="163">
        <v>17</v>
      </c>
      <c r="AL36" s="157">
        <v>193</v>
      </c>
    </row>
    <row r="37" spans="1:38">
      <c r="A37" s="62" t="s">
        <v>7</v>
      </c>
      <c r="B37" s="23"/>
      <c r="C37" s="63"/>
      <c r="D37" s="63">
        <v>5</v>
      </c>
      <c r="E37" s="63">
        <v>-0.26666666666666672</v>
      </c>
      <c r="F37" s="63">
        <v>-0.31818181818181823</v>
      </c>
      <c r="G37" s="23"/>
      <c r="H37" s="63">
        <v>-0.8666666666666667</v>
      </c>
      <c r="I37" s="63">
        <v>0</v>
      </c>
      <c r="J37" s="75" t="s">
        <v>33</v>
      </c>
      <c r="K37" s="63">
        <v>1</v>
      </c>
      <c r="L37" s="23"/>
      <c r="M37" s="63">
        <v>1.5</v>
      </c>
      <c r="N37" s="63">
        <v>-0.19999999999999996</v>
      </c>
      <c r="O37" s="75" t="s">
        <v>33</v>
      </c>
      <c r="P37" s="280"/>
      <c r="Q37" s="75" t="s">
        <v>33</v>
      </c>
      <c r="R37" s="23"/>
      <c r="S37" s="63">
        <v>-0.865979381443299</v>
      </c>
      <c r="T37" s="63">
        <v>-0.38461538461538458</v>
      </c>
      <c r="U37" s="63">
        <v>2.375</v>
      </c>
      <c r="V37" s="280"/>
      <c r="W37" s="63">
        <v>0.33333333333333326</v>
      </c>
      <c r="X37" s="23"/>
      <c r="Y37" s="63">
        <v>-0.91666666666666663</v>
      </c>
      <c r="Z37" s="75" t="s">
        <v>33</v>
      </c>
      <c r="AA37" s="343"/>
      <c r="AB37" s="63">
        <v>0.46666666666666656</v>
      </c>
      <c r="AC37" s="280"/>
      <c r="AD37" s="63">
        <v>-0.63636363636363635</v>
      </c>
      <c r="AE37" s="23"/>
      <c r="AF37" s="63">
        <v>7</v>
      </c>
      <c r="AG37" s="63">
        <v>-0.1875</v>
      </c>
      <c r="AH37" s="343"/>
      <c r="AI37" s="63">
        <v>0.15384615384615374</v>
      </c>
      <c r="AJ37" s="280"/>
      <c r="AK37" s="63">
        <v>-0.71666666666666667</v>
      </c>
      <c r="AL37" s="23"/>
    </row>
    <row r="38" spans="1:38">
      <c r="A38" s="62" t="s">
        <v>8</v>
      </c>
      <c r="B38" s="23"/>
      <c r="C38" s="64"/>
      <c r="D38" s="64"/>
      <c r="E38" s="64"/>
      <c r="F38" s="64"/>
      <c r="G38" s="23">
        <v>1.25</v>
      </c>
      <c r="H38" s="64">
        <v>-0.6</v>
      </c>
      <c r="I38" s="64">
        <v>-0.93333333333333335</v>
      </c>
      <c r="J38" s="64">
        <v>-1.0909090909090908</v>
      </c>
      <c r="K38" s="75" t="s">
        <v>33</v>
      </c>
      <c r="L38" s="82" t="s">
        <v>33</v>
      </c>
      <c r="M38" s="75" t="s">
        <v>33</v>
      </c>
      <c r="N38" s="75" t="s">
        <v>33</v>
      </c>
      <c r="O38" s="75" t="s">
        <v>33</v>
      </c>
      <c r="P38" s="278"/>
      <c r="Q38" s="64">
        <v>23.25</v>
      </c>
      <c r="R38" s="82">
        <v>48.5</v>
      </c>
      <c r="S38" s="64">
        <v>0.30000000000000004</v>
      </c>
      <c r="T38" s="64">
        <v>0</v>
      </c>
      <c r="U38" s="75" t="s">
        <v>33</v>
      </c>
      <c r="V38" s="278">
        <v>23</v>
      </c>
      <c r="W38" s="64">
        <v>-0.62886597938144329</v>
      </c>
      <c r="X38" s="82">
        <v>-0.15151515151515149</v>
      </c>
      <c r="Y38" s="64">
        <v>-0.76923076923076916</v>
      </c>
      <c r="Z38" s="75" t="s">
        <v>33</v>
      </c>
      <c r="AA38" s="343"/>
      <c r="AB38" s="75" t="s">
        <v>33</v>
      </c>
      <c r="AC38" s="280" t="s">
        <v>33</v>
      </c>
      <c r="AD38" s="75" t="s">
        <v>33</v>
      </c>
      <c r="AE38" s="82" t="s">
        <v>33</v>
      </c>
      <c r="AF38" s="75" t="s">
        <v>33</v>
      </c>
      <c r="AG38" s="64">
        <v>2.4666666666666668</v>
      </c>
      <c r="AH38" s="344">
        <v>8.6666666666666661</v>
      </c>
      <c r="AI38" s="64">
        <v>1.7272727272727271</v>
      </c>
      <c r="AJ38" s="278">
        <v>4.1764705882352944</v>
      </c>
      <c r="AK38" s="64">
        <v>1.125</v>
      </c>
      <c r="AL38" s="23">
        <v>3.5952380952380949</v>
      </c>
    </row>
    <row r="39" spans="1:38">
      <c r="A39" s="60" t="s">
        <v>418</v>
      </c>
      <c r="B39" s="35">
        <v>61</v>
      </c>
      <c r="C39" s="61">
        <v>16</v>
      </c>
      <c r="D39" s="61">
        <v>34</v>
      </c>
      <c r="E39" s="61">
        <v>24</v>
      </c>
      <c r="F39" s="61">
        <v>21</v>
      </c>
      <c r="G39" s="35">
        <v>95</v>
      </c>
      <c r="H39" s="61">
        <v>9</v>
      </c>
      <c r="I39" s="61">
        <v>7</v>
      </c>
      <c r="J39" s="61">
        <v>6</v>
      </c>
      <c r="K39" s="61">
        <v>2</v>
      </c>
      <c r="L39" s="35">
        <v>24</v>
      </c>
      <c r="M39" s="61">
        <v>2</v>
      </c>
      <c r="N39" s="61">
        <v>2</v>
      </c>
      <c r="O39" s="61">
        <v>18</v>
      </c>
      <c r="P39" s="279">
        <v>22</v>
      </c>
      <c r="Q39" s="163">
        <v>-69</v>
      </c>
      <c r="R39" s="157">
        <v>-47</v>
      </c>
      <c r="S39" s="163">
        <v>-2</v>
      </c>
      <c r="T39" s="61">
        <v>1</v>
      </c>
      <c r="U39" s="163">
        <v>-12</v>
      </c>
      <c r="V39" s="279">
        <v>-13</v>
      </c>
      <c r="W39" s="163">
        <v>-12</v>
      </c>
      <c r="X39" s="157">
        <v>-25</v>
      </c>
      <c r="Y39" s="163">
        <v>8</v>
      </c>
      <c r="Z39" s="61">
        <v>20</v>
      </c>
      <c r="AA39" s="342">
        <v>28</v>
      </c>
      <c r="AB39" s="163">
        <v>23</v>
      </c>
      <c r="AC39" s="279">
        <v>51</v>
      </c>
      <c r="AD39" s="163">
        <v>13</v>
      </c>
      <c r="AE39" s="157">
        <v>64</v>
      </c>
      <c r="AF39" s="163">
        <v>56</v>
      </c>
      <c r="AG39" s="61">
        <v>46</v>
      </c>
      <c r="AH39" s="342">
        <v>102</v>
      </c>
      <c r="AI39" s="163">
        <v>50</v>
      </c>
      <c r="AJ39" s="276">
        <v>152</v>
      </c>
      <c r="AK39" s="163">
        <v>13</v>
      </c>
      <c r="AL39" s="157">
        <v>165</v>
      </c>
    </row>
    <row r="40" spans="1:38">
      <c r="A40" s="62" t="s">
        <v>7</v>
      </c>
      <c r="B40" s="23"/>
      <c r="C40" s="63"/>
      <c r="D40" s="63">
        <v>1.125</v>
      </c>
      <c r="E40" s="63">
        <v>-0.29411764705882348</v>
      </c>
      <c r="F40" s="63">
        <v>-0.125</v>
      </c>
      <c r="G40" s="23"/>
      <c r="H40" s="63">
        <v>-0.5714285714285714</v>
      </c>
      <c r="I40" s="63">
        <v>-0.22222222222222221</v>
      </c>
      <c r="J40" s="63">
        <v>-0.1428571428571429</v>
      </c>
      <c r="K40" s="63">
        <v>-0.66666666666666674</v>
      </c>
      <c r="L40" s="23"/>
      <c r="M40" s="63">
        <v>0</v>
      </c>
      <c r="N40" s="63">
        <v>0</v>
      </c>
      <c r="O40" s="63">
        <v>8</v>
      </c>
      <c r="P40" s="277"/>
      <c r="Q40" s="75" t="s">
        <v>33</v>
      </c>
      <c r="R40" s="23"/>
      <c r="S40" s="63">
        <v>-0.97101449275362317</v>
      </c>
      <c r="T40" s="75" t="s">
        <v>33</v>
      </c>
      <c r="U40" s="75" t="s">
        <v>33</v>
      </c>
      <c r="V40" s="277"/>
      <c r="W40" s="63">
        <v>0</v>
      </c>
      <c r="X40" s="23"/>
      <c r="Y40" s="75" t="s">
        <v>33</v>
      </c>
      <c r="Z40" s="63">
        <v>1.5</v>
      </c>
      <c r="AA40" s="343"/>
      <c r="AB40" s="63">
        <v>0.14999999999999991</v>
      </c>
      <c r="AC40" s="277"/>
      <c r="AD40" s="63">
        <v>-0.43478260869565222</v>
      </c>
      <c r="AE40" s="23"/>
      <c r="AF40" s="63">
        <v>3.3076923076923075</v>
      </c>
      <c r="AG40" s="63">
        <v>-0.1785714285714286</v>
      </c>
      <c r="AH40" s="343"/>
      <c r="AI40" s="63">
        <v>8.6956521739130377E-2</v>
      </c>
      <c r="AJ40" s="277"/>
      <c r="AK40" s="63">
        <v>-0.74</v>
      </c>
      <c r="AL40" s="23"/>
    </row>
    <row r="41" spans="1:38">
      <c r="A41" s="62" t="s">
        <v>8</v>
      </c>
      <c r="B41" s="23"/>
      <c r="C41" s="64"/>
      <c r="D41" s="64"/>
      <c r="E41" s="64"/>
      <c r="F41" s="64"/>
      <c r="G41" s="23">
        <v>0.55737704918032782</v>
      </c>
      <c r="H41" s="64">
        <v>-0.4375</v>
      </c>
      <c r="I41" s="64">
        <v>-0.79411764705882359</v>
      </c>
      <c r="J41" s="64">
        <v>-0.75</v>
      </c>
      <c r="K41" s="64">
        <v>-0.90476190476190477</v>
      </c>
      <c r="L41" s="23">
        <v>-0.74736842105263157</v>
      </c>
      <c r="M41" s="64">
        <v>-0.77777777777777779</v>
      </c>
      <c r="N41" s="64">
        <v>-0.7142857142857143</v>
      </c>
      <c r="O41" s="64">
        <v>2</v>
      </c>
      <c r="P41" s="280"/>
      <c r="Q41" s="75" t="s">
        <v>33</v>
      </c>
      <c r="R41" s="23">
        <v>-2.958333333333333</v>
      </c>
      <c r="S41" s="75" t="s">
        <v>33</v>
      </c>
      <c r="T41" s="64">
        <v>-0.5</v>
      </c>
      <c r="U41" s="64">
        <v>-1.6666666666666665</v>
      </c>
      <c r="V41" s="280" t="s">
        <v>33</v>
      </c>
      <c r="W41" s="64">
        <v>-0.82608695652173914</v>
      </c>
      <c r="X41" s="23">
        <v>-0.46808510638297873</v>
      </c>
      <c r="Y41" s="75" t="s">
        <v>33</v>
      </c>
      <c r="Z41" s="64">
        <v>19</v>
      </c>
      <c r="AA41" s="343"/>
      <c r="AB41" s="75" t="s">
        <v>33</v>
      </c>
      <c r="AC41" s="280" t="s">
        <v>33</v>
      </c>
      <c r="AD41" s="75" t="s">
        <v>33</v>
      </c>
      <c r="AE41" s="82" t="s">
        <v>33</v>
      </c>
      <c r="AF41" s="64">
        <v>6</v>
      </c>
      <c r="AG41" s="64">
        <v>1.2999999999999998</v>
      </c>
      <c r="AH41" s="344">
        <v>2.6428571428571428</v>
      </c>
      <c r="AI41" s="64">
        <v>1.1739130434782608</v>
      </c>
      <c r="AJ41" s="278">
        <v>1.9803921568627452</v>
      </c>
      <c r="AK41" s="64">
        <v>0</v>
      </c>
      <c r="AL41" s="23">
        <v>1.578125</v>
      </c>
    </row>
    <row r="42" spans="1:38">
      <c r="A42" s="79" t="s">
        <v>321</v>
      </c>
      <c r="B42" s="157">
        <v>62.54</v>
      </c>
      <c r="C42" s="163">
        <v>16</v>
      </c>
      <c r="D42" s="163">
        <v>34</v>
      </c>
      <c r="E42" s="163">
        <v>24</v>
      </c>
      <c r="F42" s="61">
        <v>27.930000000000007</v>
      </c>
      <c r="G42" s="157">
        <v>101.93</v>
      </c>
      <c r="H42" s="163">
        <v>9</v>
      </c>
      <c r="I42" s="163">
        <v>7.77</v>
      </c>
      <c r="J42" s="163">
        <v>11.39</v>
      </c>
      <c r="K42" s="163">
        <v>2.7699999999999996</v>
      </c>
      <c r="L42" s="157">
        <v>30.93</v>
      </c>
      <c r="M42" s="163">
        <v>2</v>
      </c>
      <c r="N42" s="163">
        <v>4.3100000000000005</v>
      </c>
      <c r="O42" s="163">
        <v>19.54</v>
      </c>
      <c r="P42" s="279">
        <v>25.85</v>
      </c>
      <c r="Q42" s="163">
        <v>-9.7099999999999991</v>
      </c>
      <c r="R42" s="157">
        <v>16.14</v>
      </c>
      <c r="S42" s="163">
        <v>-1.23</v>
      </c>
      <c r="T42" s="163">
        <v>-2.08</v>
      </c>
      <c r="U42" s="163">
        <v>-12</v>
      </c>
      <c r="V42" s="279">
        <v>-15.31</v>
      </c>
      <c r="W42" s="163">
        <v>4.17</v>
      </c>
      <c r="X42" s="157">
        <v>-11.14</v>
      </c>
      <c r="Y42" s="163">
        <v>9</v>
      </c>
      <c r="Z42" s="163">
        <v>19.690000000000001</v>
      </c>
      <c r="AA42" s="342">
        <v>28.69</v>
      </c>
      <c r="AB42" s="163">
        <v>24</v>
      </c>
      <c r="AC42" s="279">
        <v>52.69</v>
      </c>
      <c r="AD42" s="163">
        <v>23</v>
      </c>
      <c r="AE42" s="157">
        <v>75.930000000000007</v>
      </c>
      <c r="AF42" s="163">
        <v>55.23</v>
      </c>
      <c r="AG42" s="163">
        <v>45.23</v>
      </c>
      <c r="AH42" s="342">
        <v>100.46</v>
      </c>
      <c r="AI42" s="163">
        <v>55</v>
      </c>
      <c r="AJ42" s="276">
        <v>155.45999999999998</v>
      </c>
      <c r="AK42" s="163">
        <v>38</v>
      </c>
      <c r="AL42" s="157">
        <v>193.41</v>
      </c>
    </row>
    <row r="43" spans="1:38">
      <c r="A43" s="62" t="s">
        <v>7</v>
      </c>
      <c r="B43" s="23"/>
      <c r="C43" s="64"/>
      <c r="D43" s="64"/>
      <c r="E43" s="64"/>
      <c r="F43" s="64"/>
      <c r="G43" s="23"/>
      <c r="H43" s="63"/>
      <c r="I43" s="63">
        <v>-0.13666666666666671</v>
      </c>
      <c r="J43" s="63">
        <v>0.46589446589446615</v>
      </c>
      <c r="K43" s="63">
        <v>-0.7568042142230027</v>
      </c>
      <c r="L43" s="23"/>
      <c r="M43" s="63">
        <v>-0.27797833935018035</v>
      </c>
      <c r="N43" s="63">
        <v>1.1550000000000002</v>
      </c>
      <c r="O43" s="63">
        <v>3.5336426914153121</v>
      </c>
      <c r="P43" s="277"/>
      <c r="Q43" s="75" t="s">
        <v>33</v>
      </c>
      <c r="R43" s="23"/>
      <c r="S43" s="63">
        <v>-0.87332646755921728</v>
      </c>
      <c r="T43" s="63">
        <v>0.69105691056910579</v>
      </c>
      <c r="U43" s="63">
        <v>4.7692307692307692</v>
      </c>
      <c r="V43" s="277"/>
      <c r="W43" s="75" t="s">
        <v>33</v>
      </c>
      <c r="X43" s="23"/>
      <c r="Y43" s="63">
        <v>1.1582733812949639</v>
      </c>
      <c r="Z43" s="63">
        <v>1.1877777777777778</v>
      </c>
      <c r="AA43" s="343"/>
      <c r="AB43" s="63">
        <v>0.21889283900457079</v>
      </c>
      <c r="AC43" s="277"/>
      <c r="AD43" s="63">
        <v>0</v>
      </c>
      <c r="AE43" s="23"/>
      <c r="AF43" s="63">
        <v>1.4013043478260867</v>
      </c>
      <c r="AG43" s="63">
        <v>-0.1810610175629187</v>
      </c>
      <c r="AH43" s="343"/>
      <c r="AI43" s="63">
        <v>0.21600707495025429</v>
      </c>
      <c r="AJ43" s="277"/>
      <c r="AK43" s="63">
        <v>-0.30909090909090908</v>
      </c>
      <c r="AL43" s="23"/>
    </row>
    <row r="44" spans="1:38">
      <c r="A44" s="62" t="s">
        <v>8</v>
      </c>
      <c r="B44" s="23"/>
      <c r="C44" s="64"/>
      <c r="D44" s="64"/>
      <c r="E44" s="64"/>
      <c r="F44" s="64"/>
      <c r="G44" s="23"/>
      <c r="H44" s="64"/>
      <c r="I44" s="64"/>
      <c r="J44" s="64"/>
      <c r="K44" s="64"/>
      <c r="L44" s="23">
        <v>-0.69655646031590313</v>
      </c>
      <c r="M44" s="64">
        <v>-0.77777777777777779</v>
      </c>
      <c r="N44" s="64">
        <v>-0.44530244530244523</v>
      </c>
      <c r="O44" s="64">
        <v>0.71553994732221238</v>
      </c>
      <c r="P44" s="280"/>
      <c r="Q44" s="75" t="s">
        <v>33</v>
      </c>
      <c r="R44" s="23">
        <v>-0.47817652764306495</v>
      </c>
      <c r="S44" s="64">
        <v>-1.615</v>
      </c>
      <c r="T44" s="75" t="s">
        <v>33</v>
      </c>
      <c r="U44" s="64">
        <v>-1.6141248720573182</v>
      </c>
      <c r="V44" s="280" t="s">
        <v>33</v>
      </c>
      <c r="W44" s="75" t="s">
        <v>33</v>
      </c>
      <c r="X44" s="23">
        <v>-1.6902106567534076</v>
      </c>
      <c r="Y44" s="64">
        <v>-8.3170731707317067</v>
      </c>
      <c r="Z44" s="75" t="s">
        <v>33</v>
      </c>
      <c r="AA44" s="343"/>
      <c r="AB44" s="75" t="s">
        <v>33</v>
      </c>
      <c r="AC44" s="280" t="s">
        <v>33</v>
      </c>
      <c r="AD44" s="64">
        <v>4.5155875299760195</v>
      </c>
      <c r="AE44" s="82" t="s">
        <v>33</v>
      </c>
      <c r="AF44" s="64">
        <v>5.1109999999999998</v>
      </c>
      <c r="AG44" s="64">
        <v>1.2971051295073637</v>
      </c>
      <c r="AH44" s="344">
        <v>2.501568490763332</v>
      </c>
      <c r="AI44" s="64">
        <v>1.2916666666666665</v>
      </c>
      <c r="AJ44" s="278">
        <v>1.9504649838679065</v>
      </c>
      <c r="AK44" s="64">
        <v>0.65217391304347827</v>
      </c>
      <c r="AL44" s="23">
        <v>1.5472145397076251</v>
      </c>
    </row>
    <row r="45" spans="1:38">
      <c r="A45" s="60" t="s">
        <v>9</v>
      </c>
      <c r="B45" s="35">
        <v>412</v>
      </c>
      <c r="C45" s="67">
        <v>99</v>
      </c>
      <c r="D45" s="67">
        <v>129</v>
      </c>
      <c r="E45" s="67">
        <v>122</v>
      </c>
      <c r="F45" s="61">
        <v>105</v>
      </c>
      <c r="G45" s="35">
        <v>455</v>
      </c>
      <c r="H45" s="67">
        <v>160</v>
      </c>
      <c r="I45" s="67">
        <v>161</v>
      </c>
      <c r="J45" s="67">
        <v>159</v>
      </c>
      <c r="K45" s="61">
        <v>173</v>
      </c>
      <c r="L45" s="35">
        <v>653</v>
      </c>
      <c r="M45" s="67">
        <v>147</v>
      </c>
      <c r="N45" s="67">
        <v>148</v>
      </c>
      <c r="O45" s="67">
        <v>173</v>
      </c>
      <c r="P45" s="276">
        <v>468</v>
      </c>
      <c r="Q45" s="130">
        <v>66</v>
      </c>
      <c r="R45" s="35">
        <v>534</v>
      </c>
      <c r="S45" s="67">
        <v>137</v>
      </c>
      <c r="T45" s="67">
        <v>143</v>
      </c>
      <c r="U45" s="67">
        <v>120</v>
      </c>
      <c r="V45" s="276">
        <v>400</v>
      </c>
      <c r="W45" s="130">
        <v>115</v>
      </c>
      <c r="X45" s="35">
        <v>515</v>
      </c>
      <c r="Y45" s="67">
        <v>139</v>
      </c>
      <c r="Z45" s="67">
        <v>159</v>
      </c>
      <c r="AA45" s="342">
        <v>298</v>
      </c>
      <c r="AB45" s="67">
        <v>166</v>
      </c>
      <c r="AC45" s="276">
        <v>464</v>
      </c>
      <c r="AD45" s="130">
        <v>155</v>
      </c>
      <c r="AE45" s="35">
        <v>619</v>
      </c>
      <c r="AF45" s="163">
        <v>186</v>
      </c>
      <c r="AG45" s="67">
        <v>188</v>
      </c>
      <c r="AH45" s="342">
        <v>374</v>
      </c>
      <c r="AI45" s="67">
        <v>199</v>
      </c>
      <c r="AJ45" s="276">
        <v>573</v>
      </c>
      <c r="AK45" s="130">
        <v>152</v>
      </c>
      <c r="AL45" s="35">
        <v>725</v>
      </c>
    </row>
    <row r="46" spans="1:38">
      <c r="A46" s="62" t="s">
        <v>7</v>
      </c>
      <c r="B46" s="23"/>
      <c r="C46" s="63"/>
      <c r="D46" s="63">
        <v>0.30303030303030298</v>
      </c>
      <c r="E46" s="63">
        <v>-5.4263565891472854E-2</v>
      </c>
      <c r="F46" s="63">
        <v>-0.13934426229508201</v>
      </c>
      <c r="G46" s="23"/>
      <c r="H46" s="63">
        <v>0.52380952380952372</v>
      </c>
      <c r="I46" s="63">
        <v>6.2500000000000888E-3</v>
      </c>
      <c r="J46" s="63">
        <v>-1.2422360248447228E-2</v>
      </c>
      <c r="K46" s="63">
        <v>8.8050314465408785E-2</v>
      </c>
      <c r="L46" s="23"/>
      <c r="M46" s="63">
        <v>-0.1502890173410405</v>
      </c>
      <c r="N46" s="63">
        <v>6.8027210884353817E-3</v>
      </c>
      <c r="O46" s="63">
        <v>0.16891891891891886</v>
      </c>
      <c r="P46" s="277"/>
      <c r="Q46" s="63">
        <v>-0.61849710982658967</v>
      </c>
      <c r="R46" s="23"/>
      <c r="S46" s="63">
        <v>1.0757575757575757</v>
      </c>
      <c r="T46" s="63">
        <v>4.3795620437956151E-2</v>
      </c>
      <c r="U46" s="63">
        <v>-0.16083916083916083</v>
      </c>
      <c r="V46" s="277"/>
      <c r="W46" s="63">
        <v>-4.166666666666663E-2</v>
      </c>
      <c r="X46" s="23"/>
      <c r="Y46" s="63">
        <v>0.20869565217391295</v>
      </c>
      <c r="Z46" s="63">
        <v>0.14388489208633093</v>
      </c>
      <c r="AA46" s="343"/>
      <c r="AB46" s="63">
        <v>4.4025157232704393E-2</v>
      </c>
      <c r="AC46" s="277"/>
      <c r="AD46" s="63">
        <v>-6.6265060240963902E-2</v>
      </c>
      <c r="AE46" s="23"/>
      <c r="AF46" s="63">
        <v>0.19999999999999996</v>
      </c>
      <c r="AG46" s="63">
        <v>1.0752688172043001E-2</v>
      </c>
      <c r="AH46" s="343"/>
      <c r="AI46" s="63">
        <v>5.8510638297872397E-2</v>
      </c>
      <c r="AJ46" s="277"/>
      <c r="AK46" s="63">
        <v>-0.23618090452261309</v>
      </c>
      <c r="AL46" s="23"/>
    </row>
    <row r="47" spans="1:38">
      <c r="A47" s="62" t="s">
        <v>8</v>
      </c>
      <c r="B47" s="23"/>
      <c r="C47" s="64"/>
      <c r="D47" s="64"/>
      <c r="E47" s="64"/>
      <c r="F47" s="64"/>
      <c r="G47" s="23">
        <v>0.10436893203883502</v>
      </c>
      <c r="H47" s="64">
        <v>0.61616161616161613</v>
      </c>
      <c r="I47" s="64">
        <v>0.24806201550387597</v>
      </c>
      <c r="J47" s="64">
        <v>0.30327868852459017</v>
      </c>
      <c r="K47" s="64">
        <v>0.64761904761904754</v>
      </c>
      <c r="L47" s="23">
        <v>0.43516483516483517</v>
      </c>
      <c r="M47" s="64">
        <v>-8.1250000000000044E-2</v>
      </c>
      <c r="N47" s="64">
        <v>-8.0745341614906874E-2</v>
      </c>
      <c r="O47" s="64">
        <v>8.8050314465408785E-2</v>
      </c>
      <c r="P47" s="278"/>
      <c r="Q47" s="64">
        <v>-0.61849710982658967</v>
      </c>
      <c r="R47" s="23">
        <v>-0.18223583460949466</v>
      </c>
      <c r="S47" s="64">
        <v>-6.8027210884353706E-2</v>
      </c>
      <c r="T47" s="64">
        <v>-3.3783783783783772E-2</v>
      </c>
      <c r="U47" s="64">
        <v>-0.30635838150289019</v>
      </c>
      <c r="V47" s="278">
        <v>-0.14529914529914534</v>
      </c>
      <c r="W47" s="64">
        <v>0.74242424242424243</v>
      </c>
      <c r="X47" s="23">
        <v>-3.5580524344569264E-2</v>
      </c>
      <c r="Y47" s="64">
        <v>1.4598540145985384E-2</v>
      </c>
      <c r="Z47" s="64">
        <v>0.11188811188811187</v>
      </c>
      <c r="AA47" s="343"/>
      <c r="AB47" s="64">
        <v>0.3833333333333333</v>
      </c>
      <c r="AC47" s="278">
        <v>0.15999999999999992</v>
      </c>
      <c r="AD47" s="64">
        <v>0.34782608695652173</v>
      </c>
      <c r="AE47" s="23">
        <v>0.20194174757281558</v>
      </c>
      <c r="AF47" s="64">
        <v>0.33812949640287759</v>
      </c>
      <c r="AG47" s="64">
        <v>0.1823899371069182</v>
      </c>
      <c r="AH47" s="344">
        <v>0.25503355704697994</v>
      </c>
      <c r="AI47" s="64">
        <v>0.1987951807228916</v>
      </c>
      <c r="AJ47" s="278">
        <v>0.23491379310344818</v>
      </c>
      <c r="AK47" s="64">
        <v>-1.9354838709677469E-2</v>
      </c>
      <c r="AL47" s="23">
        <v>0.17124394184168024</v>
      </c>
    </row>
    <row r="48" spans="1:38">
      <c r="A48" s="79" t="s">
        <v>279</v>
      </c>
      <c r="B48" s="35">
        <v>414</v>
      </c>
      <c r="C48" s="67">
        <v>99</v>
      </c>
      <c r="D48" s="67">
        <v>129</v>
      </c>
      <c r="E48" s="67">
        <v>122</v>
      </c>
      <c r="F48" s="67">
        <v>114</v>
      </c>
      <c r="G48" s="35">
        <v>464</v>
      </c>
      <c r="H48" s="67">
        <v>160</v>
      </c>
      <c r="I48" s="67">
        <v>162</v>
      </c>
      <c r="J48" s="67">
        <v>166</v>
      </c>
      <c r="K48" s="67">
        <v>174</v>
      </c>
      <c r="L48" s="35">
        <v>662</v>
      </c>
      <c r="M48" s="67">
        <v>147</v>
      </c>
      <c r="N48" s="67">
        <v>151</v>
      </c>
      <c r="O48" s="67">
        <v>175</v>
      </c>
      <c r="P48" s="276">
        <v>473</v>
      </c>
      <c r="Q48" s="67">
        <v>143</v>
      </c>
      <c r="R48" s="35">
        <v>616</v>
      </c>
      <c r="S48" s="67">
        <v>138</v>
      </c>
      <c r="T48" s="67">
        <v>139</v>
      </c>
      <c r="U48" s="67">
        <v>120</v>
      </c>
      <c r="V48" s="276">
        <v>397</v>
      </c>
      <c r="W48" s="67">
        <v>136</v>
      </c>
      <c r="X48" s="35">
        <v>533</v>
      </c>
      <c r="Y48" s="133">
        <v>140</v>
      </c>
      <c r="Z48" s="133">
        <v>158</v>
      </c>
      <c r="AA48" s="346">
        <v>298</v>
      </c>
      <c r="AB48" s="133">
        <v>167</v>
      </c>
      <c r="AC48" s="276">
        <v>465</v>
      </c>
      <c r="AD48" s="133">
        <v>168</v>
      </c>
      <c r="AE48" s="55">
        <v>633</v>
      </c>
      <c r="AF48" s="133">
        <v>185</v>
      </c>
      <c r="AG48" s="133">
        <v>187</v>
      </c>
      <c r="AH48" s="346">
        <v>372</v>
      </c>
      <c r="AI48" s="133">
        <v>205</v>
      </c>
      <c r="AJ48" s="276">
        <v>577</v>
      </c>
      <c r="AK48" s="133">
        <v>184</v>
      </c>
      <c r="AL48" s="55">
        <v>761</v>
      </c>
    </row>
    <row r="49" spans="1:38">
      <c r="A49" s="62" t="s">
        <v>7</v>
      </c>
      <c r="B49" s="23"/>
      <c r="C49" s="63"/>
      <c r="D49" s="63">
        <v>0.30303030303030298</v>
      </c>
      <c r="E49" s="63">
        <v>-5.4263565891472854E-2</v>
      </c>
      <c r="F49" s="63">
        <v>-6.557377049180324E-2</v>
      </c>
      <c r="G49" s="23"/>
      <c r="H49" s="63">
        <v>0.40350877192982448</v>
      </c>
      <c r="I49" s="63">
        <v>1.2499999999999956E-2</v>
      </c>
      <c r="J49" s="63">
        <v>2.4691358024691468E-2</v>
      </c>
      <c r="K49" s="63">
        <v>4.8192771084337283E-2</v>
      </c>
      <c r="L49" s="23"/>
      <c r="M49" s="63">
        <v>-0.15517241379310343</v>
      </c>
      <c r="N49" s="63">
        <v>2.7210884353741527E-2</v>
      </c>
      <c r="O49" s="63">
        <v>0.1589403973509933</v>
      </c>
      <c r="P49" s="277"/>
      <c r="Q49" s="63">
        <v>-0.18285714285714283</v>
      </c>
      <c r="R49" s="23"/>
      <c r="S49" s="63">
        <v>-3.4965034965035002E-2</v>
      </c>
      <c r="T49" s="63">
        <v>7.2463768115942351E-3</v>
      </c>
      <c r="U49" s="63">
        <v>-0.13669064748201443</v>
      </c>
      <c r="V49" s="277"/>
      <c r="W49" s="63">
        <v>0.1333333333333333</v>
      </c>
      <c r="X49" s="23"/>
      <c r="Y49" s="63">
        <v>2.9411764705882248E-2</v>
      </c>
      <c r="Z49" s="63">
        <v>0.12857142857142856</v>
      </c>
      <c r="AA49" s="343"/>
      <c r="AB49" s="63">
        <v>5.6962025316455778E-2</v>
      </c>
      <c r="AC49" s="277"/>
      <c r="AD49" s="63">
        <v>5.9880239520957446E-3</v>
      </c>
      <c r="AE49" s="23"/>
      <c r="AF49" s="63">
        <v>0.10119047619047628</v>
      </c>
      <c r="AG49" s="63">
        <v>1.08108108108107E-2</v>
      </c>
      <c r="AH49" s="343"/>
      <c r="AI49" s="63">
        <v>9.625668449197855E-2</v>
      </c>
      <c r="AJ49" s="277"/>
      <c r="AK49" s="63">
        <v>-0.10243902439024388</v>
      </c>
      <c r="AL49" s="23"/>
    </row>
    <row r="50" spans="1:38">
      <c r="A50" s="62" t="s">
        <v>8</v>
      </c>
      <c r="B50" s="23"/>
      <c r="C50" s="64"/>
      <c r="D50" s="64"/>
      <c r="E50" s="64"/>
      <c r="F50" s="64"/>
      <c r="G50" s="23">
        <v>0.12077294685990347</v>
      </c>
      <c r="H50" s="64">
        <v>0.61616161616161613</v>
      </c>
      <c r="I50" s="64">
        <v>0.2558139534883721</v>
      </c>
      <c r="J50" s="64">
        <v>0.36065573770491799</v>
      </c>
      <c r="K50" s="64">
        <v>0.52631578947368429</v>
      </c>
      <c r="L50" s="23">
        <v>0.42672413793103448</v>
      </c>
      <c r="M50" s="64">
        <v>-8.1250000000000044E-2</v>
      </c>
      <c r="N50" s="64">
        <v>-6.7901234567901203E-2</v>
      </c>
      <c r="O50" s="64">
        <v>5.4216867469879526E-2</v>
      </c>
      <c r="P50" s="278"/>
      <c r="Q50" s="64">
        <v>-0.17816091954022983</v>
      </c>
      <c r="R50" s="23">
        <v>-6.9486404833836835E-2</v>
      </c>
      <c r="S50" s="64">
        <v>-6.1224489795918324E-2</v>
      </c>
      <c r="T50" s="64">
        <v>-7.9470198675496651E-2</v>
      </c>
      <c r="U50" s="64">
        <v>-0.31428571428571428</v>
      </c>
      <c r="V50" s="278">
        <v>-0.16067653276955607</v>
      </c>
      <c r="W50" s="64">
        <v>-4.8951048951048959E-2</v>
      </c>
      <c r="X50" s="23">
        <v>-0.13474025974025972</v>
      </c>
      <c r="Y50" s="64">
        <v>1.449275362318847E-2</v>
      </c>
      <c r="Z50" s="64">
        <v>0.13669064748201443</v>
      </c>
      <c r="AA50" s="343"/>
      <c r="AB50" s="64">
        <v>0.39166666666666661</v>
      </c>
      <c r="AC50" s="278">
        <v>0.17128463476070532</v>
      </c>
      <c r="AD50" s="64">
        <v>0.23529411764705888</v>
      </c>
      <c r="AE50" s="23">
        <v>0.18761726078799246</v>
      </c>
      <c r="AF50" s="64">
        <v>0.3214285714285714</v>
      </c>
      <c r="AG50" s="64">
        <v>0.18354430379746844</v>
      </c>
      <c r="AH50" s="344">
        <v>0.24832214765100669</v>
      </c>
      <c r="AI50" s="64">
        <v>0.22754491017964074</v>
      </c>
      <c r="AJ50" s="278">
        <v>0.24086021505376354</v>
      </c>
      <c r="AK50" s="64">
        <v>9.5238095238095344E-2</v>
      </c>
      <c r="AL50" s="23">
        <v>0.20221169036334907</v>
      </c>
    </row>
    <row r="51" spans="1:38">
      <c r="A51" s="60" t="s">
        <v>415</v>
      </c>
      <c r="B51" s="373">
        <v>0.15741444866920151</v>
      </c>
      <c r="C51" s="374">
        <v>0.15764331210191082</v>
      </c>
      <c r="D51" s="374">
        <v>0.20411392405063292</v>
      </c>
      <c r="E51" s="374">
        <v>0.1921259842519685</v>
      </c>
      <c r="F51" s="374">
        <v>0.17511520737327188</v>
      </c>
      <c r="G51" s="373">
        <v>0.18224666142969365</v>
      </c>
      <c r="H51" s="374">
        <v>0.25848142164781907</v>
      </c>
      <c r="I51" s="374">
        <v>0.26910299003322258</v>
      </c>
      <c r="J51" s="374">
        <v>0.27483443708609273</v>
      </c>
      <c r="K51" s="374">
        <v>0.28155339805825241</v>
      </c>
      <c r="L51" s="373">
        <v>0.27097830536225953</v>
      </c>
      <c r="M51" s="374">
        <v>0.25432525951557095</v>
      </c>
      <c r="N51" s="374">
        <v>0.26491228070175438</v>
      </c>
      <c r="O51" s="374">
        <v>0.28594771241830064</v>
      </c>
      <c r="P51" s="375">
        <v>0.26874999999999999</v>
      </c>
      <c r="Q51" s="374">
        <v>0.23754152823920266</v>
      </c>
      <c r="R51" s="373">
        <v>0.26079593564775616</v>
      </c>
      <c r="S51" s="374">
        <v>0.24083769633507854</v>
      </c>
      <c r="T51" s="374">
        <v>0.25981308411214954</v>
      </c>
      <c r="U51" s="374">
        <v>0.22018348623853212</v>
      </c>
      <c r="V51" s="375">
        <v>0.24016938898971568</v>
      </c>
      <c r="W51" s="374">
        <v>0.25515947467166977</v>
      </c>
      <c r="X51" s="373">
        <v>0.24382433668801465</v>
      </c>
      <c r="Y51" s="374">
        <v>0.24561403508771928</v>
      </c>
      <c r="Z51" s="374">
        <v>0.27430555555555558</v>
      </c>
      <c r="AA51" s="376">
        <v>0.26003490401396162</v>
      </c>
      <c r="AB51" s="374">
        <v>0.30868761552680224</v>
      </c>
      <c r="AC51" s="375">
        <v>0.27563722584469474</v>
      </c>
      <c r="AD51" s="374">
        <v>0.27906976744186046</v>
      </c>
      <c r="AE51" s="373">
        <v>0.27653997378768019</v>
      </c>
      <c r="AF51" s="374">
        <v>0.30833333333333335</v>
      </c>
      <c r="AG51" s="374">
        <v>0.31218697829716191</v>
      </c>
      <c r="AH51" s="344"/>
      <c r="AI51" s="374">
        <v>0.33717105263157893</v>
      </c>
      <c r="AJ51" s="375">
        <v>0.3193137797454344</v>
      </c>
      <c r="AK51" s="374">
        <v>0.3108108108108108</v>
      </c>
      <c r="AL51" s="373">
        <v>0.31721550646102542</v>
      </c>
    </row>
    <row r="52" spans="1:38">
      <c r="A52" s="295" t="s">
        <v>23</v>
      </c>
      <c r="B52" s="289"/>
      <c r="C52" s="306"/>
      <c r="D52" s="306"/>
      <c r="E52" s="306"/>
      <c r="F52" s="306"/>
      <c r="G52" s="289"/>
      <c r="H52" s="306"/>
      <c r="I52" s="306"/>
      <c r="J52" s="306"/>
      <c r="K52" s="306"/>
      <c r="L52" s="289"/>
      <c r="M52" s="306"/>
      <c r="N52" s="306"/>
      <c r="O52" s="306"/>
      <c r="P52" s="306"/>
      <c r="Q52" s="306"/>
      <c r="R52" s="289"/>
      <c r="S52" s="306"/>
      <c r="T52" s="306"/>
      <c r="U52" s="306"/>
      <c r="V52" s="306"/>
      <c r="W52" s="306"/>
      <c r="X52" s="289"/>
      <c r="Y52" s="306"/>
      <c r="Z52" s="306"/>
      <c r="AA52" s="306"/>
      <c r="AB52" s="306"/>
      <c r="AC52" s="306"/>
      <c r="AD52" s="306"/>
      <c r="AE52" s="289"/>
      <c r="AF52" s="306"/>
      <c r="AG52" s="306"/>
      <c r="AH52" s="306"/>
      <c r="AI52" s="306"/>
      <c r="AJ52" s="306"/>
      <c r="AK52" s="306"/>
      <c r="AL52" s="289"/>
    </row>
    <row r="53" spans="1:38">
      <c r="A53" s="60" t="s">
        <v>12</v>
      </c>
      <c r="B53" s="57">
        <v>582</v>
      </c>
      <c r="C53" s="61">
        <v>117</v>
      </c>
      <c r="D53" s="61">
        <v>193</v>
      </c>
      <c r="E53" s="61">
        <v>209</v>
      </c>
      <c r="F53" s="61">
        <v>86</v>
      </c>
      <c r="G53" s="57">
        <v>605</v>
      </c>
      <c r="H53" s="61">
        <v>239</v>
      </c>
      <c r="I53" s="61">
        <v>181</v>
      </c>
      <c r="J53" s="61">
        <v>194</v>
      </c>
      <c r="K53" s="61">
        <v>156</v>
      </c>
      <c r="L53" s="57">
        <v>770</v>
      </c>
      <c r="M53" s="61">
        <v>195</v>
      </c>
      <c r="N53" s="61">
        <v>136</v>
      </c>
      <c r="O53" s="61">
        <v>200</v>
      </c>
      <c r="P53" s="276">
        <v>531</v>
      </c>
      <c r="Q53" s="61">
        <v>146</v>
      </c>
      <c r="R53" s="57">
        <v>677</v>
      </c>
      <c r="S53" s="61">
        <v>164</v>
      </c>
      <c r="T53" s="61">
        <v>149</v>
      </c>
      <c r="U53" s="61">
        <v>143</v>
      </c>
      <c r="V53" s="276">
        <v>456</v>
      </c>
      <c r="W53" s="61">
        <v>241</v>
      </c>
      <c r="X53" s="57">
        <v>697</v>
      </c>
      <c r="Y53" s="61">
        <v>72</v>
      </c>
      <c r="Z53" s="61">
        <v>149</v>
      </c>
      <c r="AA53" s="342">
        <v>221</v>
      </c>
      <c r="AB53" s="61">
        <v>185</v>
      </c>
      <c r="AC53" s="276">
        <v>406</v>
      </c>
      <c r="AD53" s="61">
        <v>19</v>
      </c>
      <c r="AE53" s="57">
        <v>425</v>
      </c>
      <c r="AF53" s="61">
        <v>278</v>
      </c>
      <c r="AG53" s="61">
        <v>244</v>
      </c>
      <c r="AH53" s="342">
        <v>522</v>
      </c>
      <c r="AI53" s="61">
        <v>203</v>
      </c>
      <c r="AJ53" s="276">
        <v>725</v>
      </c>
      <c r="AK53" s="61">
        <v>149</v>
      </c>
      <c r="AL53" s="57">
        <v>874</v>
      </c>
    </row>
    <row r="54" spans="1:38">
      <c r="A54" s="72" t="s">
        <v>7</v>
      </c>
      <c r="B54" s="23"/>
      <c r="C54" s="63"/>
      <c r="D54" s="63">
        <v>0.64957264957264949</v>
      </c>
      <c r="E54" s="63">
        <v>8.290155440414515E-2</v>
      </c>
      <c r="F54" s="63">
        <v>-0.58851674641148333</v>
      </c>
      <c r="G54" s="23"/>
      <c r="H54" s="63">
        <v>1.7790697674418605</v>
      </c>
      <c r="I54" s="63">
        <v>-0.24267782426778239</v>
      </c>
      <c r="J54" s="63">
        <v>7.182320441988943E-2</v>
      </c>
      <c r="K54" s="63">
        <v>-0.19587628865979378</v>
      </c>
      <c r="L54" s="23"/>
      <c r="M54" s="63">
        <v>0.25</v>
      </c>
      <c r="N54" s="63">
        <v>-0.3025641025641026</v>
      </c>
      <c r="O54" s="63">
        <v>0.47058823529411775</v>
      </c>
      <c r="P54" s="277"/>
      <c r="Q54" s="63">
        <v>-0.27</v>
      </c>
      <c r="R54" s="23"/>
      <c r="S54" s="63">
        <v>0.12328767123287676</v>
      </c>
      <c r="T54" s="63">
        <v>-9.1463414634146312E-2</v>
      </c>
      <c r="U54" s="63">
        <v>-4.0268456375838979E-2</v>
      </c>
      <c r="V54" s="277"/>
      <c r="W54" s="63">
        <v>0.68531468531468542</v>
      </c>
      <c r="X54" s="23"/>
      <c r="Y54" s="63">
        <v>-0.70124481327800825</v>
      </c>
      <c r="Z54" s="63">
        <v>1.0694444444444446</v>
      </c>
      <c r="AA54" s="343"/>
      <c r="AB54" s="63">
        <v>0.24161073825503365</v>
      </c>
      <c r="AC54" s="277"/>
      <c r="AD54" s="63">
        <v>-0.89729729729729724</v>
      </c>
      <c r="AE54" s="23"/>
      <c r="AF54" s="63">
        <v>13.631578947368421</v>
      </c>
      <c r="AG54" s="63">
        <v>-0.12230215827338131</v>
      </c>
      <c r="AH54" s="343"/>
      <c r="AI54" s="63">
        <v>-0.16803278688524592</v>
      </c>
      <c r="AJ54" s="277"/>
      <c r="AK54" s="63">
        <v>-0.26600985221674878</v>
      </c>
      <c r="AL54" s="23"/>
    </row>
    <row r="55" spans="1:38">
      <c r="A55" s="72" t="s">
        <v>8</v>
      </c>
      <c r="B55" s="23"/>
      <c r="C55" s="64"/>
      <c r="D55" s="64"/>
      <c r="E55" s="64"/>
      <c r="F55" s="64"/>
      <c r="G55" s="23">
        <v>3.9518900343642693E-2</v>
      </c>
      <c r="H55" s="64">
        <v>1.0427350427350426</v>
      </c>
      <c r="I55" s="64">
        <v>-6.2176165803108807E-2</v>
      </c>
      <c r="J55" s="64">
        <v>-7.1770334928229707E-2</v>
      </c>
      <c r="K55" s="64">
        <v>0.81395348837209291</v>
      </c>
      <c r="L55" s="23">
        <v>0.27272727272727271</v>
      </c>
      <c r="M55" s="64">
        <v>-0.18410041841004188</v>
      </c>
      <c r="N55" s="64">
        <v>-0.24861878453038677</v>
      </c>
      <c r="O55" s="64">
        <v>3.0927835051546282E-2</v>
      </c>
      <c r="P55" s="278"/>
      <c r="Q55" s="64">
        <v>-6.4102564102564097E-2</v>
      </c>
      <c r="R55" s="23">
        <v>-0.12077922077922076</v>
      </c>
      <c r="S55" s="64">
        <v>-0.15897435897435896</v>
      </c>
      <c r="T55" s="64">
        <v>9.5588235294117752E-2</v>
      </c>
      <c r="U55" s="64">
        <v>-0.28500000000000003</v>
      </c>
      <c r="V55" s="278">
        <v>-0.14124293785310738</v>
      </c>
      <c r="W55" s="64">
        <v>0.65068493150684925</v>
      </c>
      <c r="X55" s="23">
        <v>2.9542097488921781E-2</v>
      </c>
      <c r="Y55" s="64">
        <v>-0.56097560975609762</v>
      </c>
      <c r="Z55" s="64">
        <v>0</v>
      </c>
      <c r="AA55" s="343"/>
      <c r="AB55" s="64">
        <v>0.29370629370629375</v>
      </c>
      <c r="AC55" s="278">
        <v>-0.10964912280701755</v>
      </c>
      <c r="AD55" s="64">
        <v>-0.92116182572614114</v>
      </c>
      <c r="AE55" s="23">
        <v>-0.3902439024390244</v>
      </c>
      <c r="AF55" s="64">
        <v>2.8611111111111112</v>
      </c>
      <c r="AG55" s="64">
        <v>0.63758389261744974</v>
      </c>
      <c r="AH55" s="344">
        <v>1.3619909502262444</v>
      </c>
      <c r="AI55" s="64">
        <v>9.7297297297297192E-2</v>
      </c>
      <c r="AJ55" s="278">
        <v>0.78571428571428581</v>
      </c>
      <c r="AK55" s="64">
        <v>6.8421052631578947</v>
      </c>
      <c r="AL55" s="23">
        <v>1.0564705882352943</v>
      </c>
    </row>
    <row r="56" spans="1:38">
      <c r="A56" s="60" t="s">
        <v>287</v>
      </c>
      <c r="B56" s="84">
        <v>243</v>
      </c>
      <c r="C56" s="61">
        <v>73</v>
      </c>
      <c r="D56" s="61">
        <v>82</v>
      </c>
      <c r="E56" s="61">
        <v>78</v>
      </c>
      <c r="F56" s="61">
        <v>77</v>
      </c>
      <c r="G56" s="84">
        <v>310</v>
      </c>
      <c r="H56" s="61">
        <v>69</v>
      </c>
      <c r="I56" s="61">
        <v>90</v>
      </c>
      <c r="J56" s="61">
        <v>73</v>
      </c>
      <c r="K56" s="61">
        <v>78</v>
      </c>
      <c r="L56" s="84">
        <v>310</v>
      </c>
      <c r="M56" s="61">
        <v>63</v>
      </c>
      <c r="N56" s="61">
        <v>83</v>
      </c>
      <c r="O56" s="61">
        <v>72</v>
      </c>
      <c r="P56" s="276">
        <v>218</v>
      </c>
      <c r="Q56" s="61">
        <v>75</v>
      </c>
      <c r="R56" s="84">
        <v>293</v>
      </c>
      <c r="S56" s="61">
        <v>65</v>
      </c>
      <c r="T56" s="61">
        <v>73</v>
      </c>
      <c r="U56" s="61">
        <v>100</v>
      </c>
      <c r="V56" s="276">
        <v>238</v>
      </c>
      <c r="W56" s="61">
        <v>81</v>
      </c>
      <c r="X56" s="84">
        <v>319</v>
      </c>
      <c r="Y56" s="61">
        <v>71</v>
      </c>
      <c r="Z56" s="61">
        <v>60</v>
      </c>
      <c r="AA56" s="342">
        <v>131</v>
      </c>
      <c r="AB56" s="61">
        <v>68</v>
      </c>
      <c r="AC56" s="276">
        <v>199</v>
      </c>
      <c r="AD56" s="61">
        <v>55</v>
      </c>
      <c r="AE56" s="84">
        <v>254</v>
      </c>
      <c r="AF56" s="61">
        <v>72</v>
      </c>
      <c r="AG56" s="61">
        <v>66</v>
      </c>
      <c r="AH56" s="342">
        <v>138</v>
      </c>
      <c r="AI56" s="61">
        <v>157</v>
      </c>
      <c r="AJ56" s="276">
        <v>295</v>
      </c>
      <c r="AK56" s="61">
        <v>0</v>
      </c>
      <c r="AL56" s="84">
        <v>295</v>
      </c>
    </row>
    <row r="57" spans="1:38">
      <c r="A57" s="62" t="s">
        <v>7</v>
      </c>
      <c r="B57" s="23"/>
      <c r="C57" s="63"/>
      <c r="D57" s="63">
        <v>0.12328767123287676</v>
      </c>
      <c r="E57" s="63">
        <v>-4.8780487804878092E-2</v>
      </c>
      <c r="F57" s="63">
        <v>-1.2820512820512775E-2</v>
      </c>
      <c r="G57" s="23"/>
      <c r="H57" s="63">
        <v>-0.10389610389610393</v>
      </c>
      <c r="I57" s="63">
        <v>0.30434782608695654</v>
      </c>
      <c r="J57" s="63">
        <v>-0.18888888888888888</v>
      </c>
      <c r="K57" s="63">
        <v>6.8493150684931559E-2</v>
      </c>
      <c r="L57" s="23"/>
      <c r="M57" s="63">
        <v>-0.19230769230769229</v>
      </c>
      <c r="N57" s="63">
        <v>0.31746031746031744</v>
      </c>
      <c r="O57" s="63">
        <v>-0.13253012048192769</v>
      </c>
      <c r="P57" s="277"/>
      <c r="Q57" s="63">
        <v>4.1666666666666741E-2</v>
      </c>
      <c r="R57" s="23"/>
      <c r="S57" s="63">
        <v>-0.1333333333333333</v>
      </c>
      <c r="T57" s="63">
        <v>0.12307692307692308</v>
      </c>
      <c r="U57" s="63">
        <v>0.36986301369863006</v>
      </c>
      <c r="V57" s="277"/>
      <c r="W57" s="63">
        <v>-0.18999999999999995</v>
      </c>
      <c r="X57" s="23"/>
      <c r="Y57" s="63">
        <v>-0.12345679012345678</v>
      </c>
      <c r="Z57" s="63">
        <v>-0.15492957746478875</v>
      </c>
      <c r="AA57" s="343"/>
      <c r="AB57" s="63">
        <v>0.1333333333333333</v>
      </c>
      <c r="AC57" s="277"/>
      <c r="AD57" s="63">
        <v>-0.19117647058823528</v>
      </c>
      <c r="AE57" s="23"/>
      <c r="AF57" s="63">
        <v>0.30909090909090908</v>
      </c>
      <c r="AG57" s="63">
        <v>-8.333333333333337E-2</v>
      </c>
      <c r="AH57" s="343"/>
      <c r="AI57" s="63">
        <v>1.3787878787878789</v>
      </c>
      <c r="AJ57" s="277"/>
      <c r="AK57" s="75" t="s">
        <v>33</v>
      </c>
      <c r="AL57" s="23"/>
    </row>
    <row r="58" spans="1:38">
      <c r="A58" s="62" t="s">
        <v>8</v>
      </c>
      <c r="B58" s="23"/>
      <c r="C58" s="64"/>
      <c r="D58" s="64"/>
      <c r="E58" s="64"/>
      <c r="F58" s="64"/>
      <c r="G58" s="23">
        <v>0.27572016460905346</v>
      </c>
      <c r="H58" s="64">
        <v>-5.4794520547945202E-2</v>
      </c>
      <c r="I58" s="64">
        <v>9.7560975609756184E-2</v>
      </c>
      <c r="J58" s="64">
        <v>-6.4102564102564097E-2</v>
      </c>
      <c r="K58" s="64">
        <v>1.298701298701288E-2</v>
      </c>
      <c r="L58" s="23">
        <v>0</v>
      </c>
      <c r="M58" s="64">
        <v>-8.6956521739130488E-2</v>
      </c>
      <c r="N58" s="64">
        <v>-7.7777777777777724E-2</v>
      </c>
      <c r="O58" s="64">
        <v>-1.3698630136986356E-2</v>
      </c>
      <c r="P58" s="278"/>
      <c r="Q58" s="64">
        <v>-3.8461538461538436E-2</v>
      </c>
      <c r="R58" s="23">
        <v>-5.4838709677419328E-2</v>
      </c>
      <c r="S58" s="64">
        <v>3.1746031746031855E-2</v>
      </c>
      <c r="T58" s="64">
        <v>-0.12048192771084343</v>
      </c>
      <c r="U58" s="64">
        <v>0.38888888888888884</v>
      </c>
      <c r="V58" s="278">
        <v>9.174311926605494E-2</v>
      </c>
      <c r="W58" s="64">
        <v>8.0000000000000071E-2</v>
      </c>
      <c r="X58" s="23">
        <v>8.8737201365187701E-2</v>
      </c>
      <c r="Y58" s="64">
        <v>9.2307692307692202E-2</v>
      </c>
      <c r="Z58" s="64">
        <v>-0.17808219178082196</v>
      </c>
      <c r="AA58" s="343"/>
      <c r="AB58" s="64">
        <v>-0.31999999999999995</v>
      </c>
      <c r="AC58" s="278">
        <v>-0.16386554621848737</v>
      </c>
      <c r="AD58" s="64">
        <v>-0.32098765432098764</v>
      </c>
      <c r="AE58" s="23">
        <v>-0.20376175548589337</v>
      </c>
      <c r="AF58" s="64">
        <v>1.4084507042253502E-2</v>
      </c>
      <c r="AG58" s="64">
        <v>0.10000000000000009</v>
      </c>
      <c r="AH58" s="344">
        <v>5.3435114503816772E-2</v>
      </c>
      <c r="AI58" s="64">
        <v>1.3088235294117645</v>
      </c>
      <c r="AJ58" s="278">
        <v>0.48241206030150763</v>
      </c>
      <c r="AK58" s="75" t="s">
        <v>33</v>
      </c>
      <c r="AL58" s="23">
        <v>0.1614173228346456</v>
      </c>
    </row>
    <row r="59" spans="1:38">
      <c r="A59" s="60" t="s">
        <v>288</v>
      </c>
      <c r="B59" s="84">
        <v>241</v>
      </c>
      <c r="C59" s="61">
        <v>73</v>
      </c>
      <c r="D59" s="61">
        <v>82</v>
      </c>
      <c r="E59" s="61">
        <v>78</v>
      </c>
      <c r="F59" s="61">
        <v>76</v>
      </c>
      <c r="G59" s="84">
        <v>309</v>
      </c>
      <c r="H59" s="61">
        <v>69</v>
      </c>
      <c r="I59" s="61">
        <v>90</v>
      </c>
      <c r="J59" s="61">
        <v>69</v>
      </c>
      <c r="K59" s="61">
        <v>78</v>
      </c>
      <c r="L59" s="84">
        <v>306</v>
      </c>
      <c r="M59" s="61">
        <v>63</v>
      </c>
      <c r="N59" s="61">
        <v>82</v>
      </c>
      <c r="O59" s="61">
        <v>72</v>
      </c>
      <c r="P59" s="276">
        <v>217</v>
      </c>
      <c r="Q59" s="61">
        <v>75</v>
      </c>
      <c r="R59" s="84">
        <v>292</v>
      </c>
      <c r="S59" s="61">
        <v>65</v>
      </c>
      <c r="T59" s="61">
        <v>73</v>
      </c>
      <c r="U59" s="61">
        <v>100</v>
      </c>
      <c r="V59" s="276">
        <v>238</v>
      </c>
      <c r="W59" s="61">
        <v>80</v>
      </c>
      <c r="X59" s="84">
        <v>318</v>
      </c>
      <c r="Y59" s="61">
        <v>71</v>
      </c>
      <c r="Z59" s="61">
        <v>60</v>
      </c>
      <c r="AA59" s="342">
        <v>131</v>
      </c>
      <c r="AB59" s="61">
        <v>68</v>
      </c>
      <c r="AC59" s="276">
        <v>199</v>
      </c>
      <c r="AD59" s="61">
        <v>54</v>
      </c>
      <c r="AE59" s="84">
        <v>253</v>
      </c>
      <c r="AF59" s="61">
        <v>72</v>
      </c>
      <c r="AG59" s="61">
        <v>66</v>
      </c>
      <c r="AH59" s="342">
        <v>138</v>
      </c>
      <c r="AI59" s="61">
        <v>157</v>
      </c>
      <c r="AJ59" s="276">
        <v>295</v>
      </c>
      <c r="AK59" s="61">
        <v>0</v>
      </c>
      <c r="AL59" s="84">
        <v>295</v>
      </c>
    </row>
    <row r="60" spans="1:38">
      <c r="A60" s="62" t="s">
        <v>7</v>
      </c>
      <c r="B60" s="23"/>
      <c r="C60" s="63"/>
      <c r="D60" s="63">
        <v>0.12328767123287676</v>
      </c>
      <c r="E60" s="63">
        <v>-4.8780487804878092E-2</v>
      </c>
      <c r="F60" s="63">
        <v>-2.5641025641025661E-2</v>
      </c>
      <c r="G60" s="23"/>
      <c r="H60" s="63">
        <v>-9.210526315789469E-2</v>
      </c>
      <c r="I60" s="63">
        <v>0.30434782608695654</v>
      </c>
      <c r="J60" s="63">
        <v>-0.23333333333333328</v>
      </c>
      <c r="K60" s="63">
        <v>0.13043478260869557</v>
      </c>
      <c r="L60" s="23"/>
      <c r="M60" s="63">
        <v>-0.19230769230769229</v>
      </c>
      <c r="N60" s="63">
        <v>0.30158730158730163</v>
      </c>
      <c r="O60" s="63">
        <v>-0.12195121951219512</v>
      </c>
      <c r="P60" s="277"/>
      <c r="Q60" s="63">
        <v>4.1666666666666741E-2</v>
      </c>
      <c r="R60" s="23"/>
      <c r="S60" s="63">
        <v>-0.1333333333333333</v>
      </c>
      <c r="T60" s="63">
        <v>0.12307692307692308</v>
      </c>
      <c r="U60" s="63">
        <v>0.36986301369863006</v>
      </c>
      <c r="V60" s="277"/>
      <c r="W60" s="63">
        <v>-0.19999999999999996</v>
      </c>
      <c r="X60" s="23"/>
      <c r="Y60" s="63">
        <v>-0.11250000000000004</v>
      </c>
      <c r="Z60" s="63">
        <v>-0.15492957746478875</v>
      </c>
      <c r="AA60" s="343"/>
      <c r="AB60" s="63">
        <v>0.1333333333333333</v>
      </c>
      <c r="AC60" s="277"/>
      <c r="AD60" s="63">
        <v>-0.20588235294117652</v>
      </c>
      <c r="AE60" s="23"/>
      <c r="AF60" s="63">
        <v>0.33333333333333326</v>
      </c>
      <c r="AG60" s="63">
        <v>-8.333333333333337E-2</v>
      </c>
      <c r="AH60" s="343"/>
      <c r="AI60" s="63">
        <v>1.3787878787878789</v>
      </c>
      <c r="AJ60" s="277"/>
      <c r="AK60" s="75" t="s">
        <v>33</v>
      </c>
      <c r="AL60" s="23"/>
    </row>
    <row r="61" spans="1:38">
      <c r="A61" s="62" t="s">
        <v>8</v>
      </c>
      <c r="B61" s="23"/>
      <c r="C61" s="64"/>
      <c r="D61" s="64"/>
      <c r="E61" s="64"/>
      <c r="F61" s="64"/>
      <c r="G61" s="23">
        <v>0.28215767634854783</v>
      </c>
      <c r="H61" s="64">
        <v>-5.4794520547945202E-2</v>
      </c>
      <c r="I61" s="64">
        <v>9.7560975609756184E-2</v>
      </c>
      <c r="J61" s="64">
        <v>-0.11538461538461542</v>
      </c>
      <c r="K61" s="64">
        <v>2.6315789473684292E-2</v>
      </c>
      <c r="L61" s="23">
        <v>-9.7087378640776656E-3</v>
      </c>
      <c r="M61" s="64">
        <v>-8.6956521739130488E-2</v>
      </c>
      <c r="N61" s="64">
        <v>-8.8888888888888906E-2</v>
      </c>
      <c r="O61" s="64">
        <v>4.3478260869565188E-2</v>
      </c>
      <c r="P61" s="278"/>
      <c r="Q61" s="64">
        <v>-3.8461538461538436E-2</v>
      </c>
      <c r="R61" s="23">
        <v>-4.5751633986928053E-2</v>
      </c>
      <c r="S61" s="64">
        <v>3.1746031746031855E-2</v>
      </c>
      <c r="T61" s="64">
        <v>-0.1097560975609756</v>
      </c>
      <c r="U61" s="64">
        <v>0.38888888888888884</v>
      </c>
      <c r="V61" s="278">
        <v>9.6774193548387011E-2</v>
      </c>
      <c r="W61" s="64">
        <v>6.6666666666666652E-2</v>
      </c>
      <c r="X61" s="23">
        <v>8.9041095890410871E-2</v>
      </c>
      <c r="Y61" s="64">
        <v>9.2307692307692202E-2</v>
      </c>
      <c r="Z61" s="64">
        <v>-0.17808219178082196</v>
      </c>
      <c r="AA61" s="343"/>
      <c r="AB61" s="64">
        <v>-0.31999999999999995</v>
      </c>
      <c r="AC61" s="278">
        <v>-0.16386554621848737</v>
      </c>
      <c r="AD61" s="64">
        <v>-0.32499999999999996</v>
      </c>
      <c r="AE61" s="23">
        <v>-0.20440251572327039</v>
      </c>
      <c r="AF61" s="64">
        <v>1.4084507042253502E-2</v>
      </c>
      <c r="AG61" s="64">
        <v>0.10000000000000009</v>
      </c>
      <c r="AH61" s="344">
        <v>5.3435114503816772E-2</v>
      </c>
      <c r="AI61" s="64">
        <v>1.3088235294117645</v>
      </c>
      <c r="AJ61" s="278">
        <v>0.48241206030150763</v>
      </c>
      <c r="AK61" s="75" t="s">
        <v>33</v>
      </c>
      <c r="AL61" s="23">
        <v>0.16600790513833985</v>
      </c>
    </row>
    <row r="62" spans="1:38">
      <c r="A62" s="60" t="s">
        <v>192</v>
      </c>
      <c r="B62" s="55" t="s">
        <v>112</v>
      </c>
      <c r="C62" s="61">
        <v>0</v>
      </c>
      <c r="D62" s="61">
        <v>0</v>
      </c>
      <c r="E62" s="61">
        <v>0</v>
      </c>
      <c r="F62" s="61">
        <v>0</v>
      </c>
      <c r="G62" s="55" t="s">
        <v>112</v>
      </c>
      <c r="H62" s="61">
        <v>75</v>
      </c>
      <c r="I62" s="61">
        <v>50</v>
      </c>
      <c r="J62" s="61">
        <v>64</v>
      </c>
      <c r="K62" s="61">
        <v>70</v>
      </c>
      <c r="L62" s="84">
        <v>259</v>
      </c>
      <c r="M62" s="61">
        <v>69</v>
      </c>
      <c r="N62" s="61">
        <v>46</v>
      </c>
      <c r="O62" s="61">
        <v>76</v>
      </c>
      <c r="P62" s="276">
        <v>191</v>
      </c>
      <c r="Q62" s="61">
        <v>51</v>
      </c>
      <c r="R62" s="84">
        <v>242</v>
      </c>
      <c r="S62" s="61">
        <v>67</v>
      </c>
      <c r="T62" s="61">
        <v>48</v>
      </c>
      <c r="U62" s="61">
        <v>67</v>
      </c>
      <c r="V62" s="276">
        <v>182</v>
      </c>
      <c r="W62" s="61">
        <v>48</v>
      </c>
      <c r="X62" s="84">
        <v>230</v>
      </c>
      <c r="Y62" s="61">
        <v>60</v>
      </c>
      <c r="Z62" s="61">
        <v>53</v>
      </c>
      <c r="AA62" s="342">
        <v>113</v>
      </c>
      <c r="AB62" s="61">
        <v>52</v>
      </c>
      <c r="AC62" s="276">
        <v>165</v>
      </c>
      <c r="AD62" s="61">
        <v>54</v>
      </c>
      <c r="AE62" s="84">
        <v>219</v>
      </c>
      <c r="AF62" s="61">
        <v>61</v>
      </c>
      <c r="AG62" s="61">
        <v>47</v>
      </c>
      <c r="AH62" s="342">
        <v>108</v>
      </c>
      <c r="AI62" s="61">
        <v>58</v>
      </c>
      <c r="AJ62" s="276">
        <v>166</v>
      </c>
      <c r="AK62" s="61">
        <v>62</v>
      </c>
      <c r="AL62" s="84">
        <v>228</v>
      </c>
    </row>
    <row r="63" spans="1:38" ht="8.25" customHeight="1">
      <c r="A63" s="60"/>
      <c r="B63" s="23"/>
      <c r="C63" s="64"/>
      <c r="D63" s="64"/>
      <c r="E63" s="64"/>
      <c r="F63" s="64"/>
      <c r="G63" s="23"/>
      <c r="H63" s="61"/>
      <c r="I63" s="61"/>
      <c r="J63" s="61"/>
      <c r="K63" s="61"/>
      <c r="L63" s="84"/>
      <c r="M63" s="61"/>
      <c r="N63" s="61"/>
      <c r="O63" s="61"/>
      <c r="P63" s="276"/>
      <c r="Q63" s="61"/>
      <c r="R63" s="84"/>
      <c r="S63" s="61"/>
      <c r="T63" s="61"/>
      <c r="U63" s="61"/>
      <c r="V63" s="276"/>
      <c r="W63" s="61"/>
      <c r="X63" s="84"/>
      <c r="Y63" s="61"/>
      <c r="Z63" s="61"/>
      <c r="AA63" s="343"/>
      <c r="AB63" s="61"/>
      <c r="AC63" s="276"/>
      <c r="AD63" s="61"/>
      <c r="AE63" s="84"/>
      <c r="AF63" s="61"/>
      <c r="AG63" s="61"/>
      <c r="AH63" s="343"/>
      <c r="AI63" s="61"/>
      <c r="AJ63" s="276"/>
      <c r="AK63" s="61"/>
      <c r="AL63" s="84"/>
    </row>
    <row r="64" spans="1:38">
      <c r="A64" s="60" t="s">
        <v>372</v>
      </c>
      <c r="B64" s="84">
        <v>341</v>
      </c>
      <c r="C64" s="67">
        <v>44</v>
      </c>
      <c r="D64" s="67">
        <v>111</v>
      </c>
      <c r="E64" s="67">
        <v>131</v>
      </c>
      <c r="F64" s="61">
        <v>10</v>
      </c>
      <c r="G64" s="84">
        <v>296</v>
      </c>
      <c r="H64" s="67">
        <v>95</v>
      </c>
      <c r="I64" s="67">
        <v>41</v>
      </c>
      <c r="J64" s="67">
        <v>61</v>
      </c>
      <c r="K64" s="61">
        <v>8</v>
      </c>
      <c r="L64" s="84">
        <v>205</v>
      </c>
      <c r="M64" s="67">
        <v>63</v>
      </c>
      <c r="N64" s="67">
        <v>8</v>
      </c>
      <c r="O64" s="67">
        <v>52</v>
      </c>
      <c r="P64" s="276">
        <v>123</v>
      </c>
      <c r="Q64" s="61">
        <v>20</v>
      </c>
      <c r="R64" s="84">
        <v>143</v>
      </c>
      <c r="S64" s="67">
        <v>32</v>
      </c>
      <c r="T64" s="67">
        <v>28</v>
      </c>
      <c r="U64" s="163">
        <v>-24</v>
      </c>
      <c r="V64" s="276">
        <v>36</v>
      </c>
      <c r="W64" s="61">
        <v>113</v>
      </c>
      <c r="X64" s="84">
        <v>149</v>
      </c>
      <c r="Y64" s="163">
        <v>-59</v>
      </c>
      <c r="Z64" s="67">
        <v>36</v>
      </c>
      <c r="AA64" s="346">
        <v>-23</v>
      </c>
      <c r="AB64" s="163">
        <v>65</v>
      </c>
      <c r="AC64" s="276">
        <v>42</v>
      </c>
      <c r="AD64" s="163">
        <v>-89</v>
      </c>
      <c r="AE64" s="157">
        <v>-47</v>
      </c>
      <c r="AF64" s="61">
        <v>145</v>
      </c>
      <c r="AG64" s="67">
        <v>131</v>
      </c>
      <c r="AH64" s="342">
        <v>276</v>
      </c>
      <c r="AI64" s="163">
        <v>-12</v>
      </c>
      <c r="AJ64" s="276">
        <v>264</v>
      </c>
      <c r="AK64" s="163">
        <v>87</v>
      </c>
      <c r="AL64" s="84">
        <v>351</v>
      </c>
    </row>
    <row r="65" spans="1:38" ht="10.5" customHeight="1">
      <c r="A65" s="62" t="s">
        <v>7</v>
      </c>
      <c r="B65" s="23"/>
      <c r="C65" s="63"/>
      <c r="D65" s="63">
        <v>1.5227272727272729</v>
      </c>
      <c r="E65" s="63">
        <v>0.18018018018018012</v>
      </c>
      <c r="F65" s="63">
        <v>-0.92366412213740456</v>
      </c>
      <c r="G65" s="23"/>
      <c r="H65" s="63">
        <v>8.5</v>
      </c>
      <c r="I65" s="63">
        <v>-0.56842105263157894</v>
      </c>
      <c r="J65" s="63">
        <v>0.48780487804878048</v>
      </c>
      <c r="K65" s="63">
        <v>-0.86885245901639341</v>
      </c>
      <c r="L65" s="23"/>
      <c r="M65" s="63">
        <v>6.875</v>
      </c>
      <c r="N65" s="63">
        <v>-0.87301587301587302</v>
      </c>
      <c r="O65" s="63">
        <v>5.5</v>
      </c>
      <c r="P65" s="277"/>
      <c r="Q65" s="63">
        <v>-0.61538461538461542</v>
      </c>
      <c r="R65" s="23"/>
      <c r="S65" s="63">
        <v>0.60000000000000009</v>
      </c>
      <c r="T65" s="63">
        <v>-0.125</v>
      </c>
      <c r="U65" s="75" t="s">
        <v>33</v>
      </c>
      <c r="V65" s="277"/>
      <c r="W65" s="75" t="s">
        <v>33</v>
      </c>
      <c r="X65" s="23"/>
      <c r="Y65" s="75" t="s">
        <v>33</v>
      </c>
      <c r="Z65" s="75" t="s">
        <v>33</v>
      </c>
      <c r="AA65" s="343"/>
      <c r="AB65" s="63">
        <v>0.80555555555555558</v>
      </c>
      <c r="AC65" s="277"/>
      <c r="AD65" s="75" t="s">
        <v>33</v>
      </c>
      <c r="AE65" s="23"/>
      <c r="AF65" s="75" t="s">
        <v>33</v>
      </c>
      <c r="AG65" s="63">
        <v>-9.6551724137931005E-2</v>
      </c>
      <c r="AH65" s="343"/>
      <c r="AI65" s="75" t="s">
        <v>33</v>
      </c>
      <c r="AJ65" s="277"/>
      <c r="AK65" s="75" t="s">
        <v>33</v>
      </c>
      <c r="AL65" s="23"/>
    </row>
    <row r="66" spans="1:38" ht="10.5" customHeight="1">
      <c r="A66" s="62" t="s">
        <v>8</v>
      </c>
      <c r="B66" s="23"/>
      <c r="C66" s="64"/>
      <c r="D66" s="64"/>
      <c r="E66" s="64"/>
      <c r="F66" s="64"/>
      <c r="G66" s="23">
        <v>-0.13196480938416422</v>
      </c>
      <c r="H66" s="64">
        <v>1.1590909090909092</v>
      </c>
      <c r="I66" s="64">
        <v>-0.63063063063063063</v>
      </c>
      <c r="J66" s="64">
        <v>-0.53435114503816794</v>
      </c>
      <c r="K66" s="64">
        <v>-0.19999999999999996</v>
      </c>
      <c r="L66" s="23">
        <v>-0.30743243243243246</v>
      </c>
      <c r="M66" s="64">
        <v>-0.33684210526315794</v>
      </c>
      <c r="N66" s="64">
        <v>-0.80487804878048785</v>
      </c>
      <c r="O66" s="64">
        <v>-0.14754098360655743</v>
      </c>
      <c r="P66" s="278"/>
      <c r="Q66" s="64">
        <v>1.5</v>
      </c>
      <c r="R66" s="23">
        <v>-0.30243902439024395</v>
      </c>
      <c r="S66" s="64">
        <v>-0.49206349206349209</v>
      </c>
      <c r="T66" s="64">
        <v>2.5</v>
      </c>
      <c r="U66" s="75" t="s">
        <v>33</v>
      </c>
      <c r="V66" s="278">
        <v>-0.70731707317073167</v>
      </c>
      <c r="W66" s="64">
        <v>4.6500000000000004</v>
      </c>
      <c r="X66" s="23">
        <v>4.195804195804187E-2</v>
      </c>
      <c r="Y66" s="75" t="s">
        <v>33</v>
      </c>
      <c r="Z66" s="64">
        <v>0.28571428571428581</v>
      </c>
      <c r="AA66" s="343"/>
      <c r="AB66" s="75" t="s">
        <v>33</v>
      </c>
      <c r="AC66" s="278">
        <v>0.16666666666666674</v>
      </c>
      <c r="AD66" s="75" t="s">
        <v>33</v>
      </c>
      <c r="AE66" s="82" t="s">
        <v>33</v>
      </c>
      <c r="AF66" s="75" t="s">
        <v>33</v>
      </c>
      <c r="AG66" s="64">
        <v>2.6388888888888888</v>
      </c>
      <c r="AH66" s="351" t="s">
        <v>33</v>
      </c>
      <c r="AI66" s="75" t="s">
        <v>33</v>
      </c>
      <c r="AJ66" s="278">
        <v>5.2857142857142856</v>
      </c>
      <c r="AK66" s="75" t="s">
        <v>33</v>
      </c>
      <c r="AL66" s="82" t="s">
        <v>33</v>
      </c>
    </row>
    <row r="67" spans="1:38">
      <c r="A67" s="296" t="s">
        <v>19</v>
      </c>
      <c r="B67" s="295"/>
      <c r="C67" s="300"/>
      <c r="D67" s="300"/>
      <c r="E67" s="300"/>
      <c r="F67" s="300"/>
      <c r="G67" s="295"/>
      <c r="H67" s="300"/>
      <c r="I67" s="300"/>
      <c r="J67" s="300"/>
      <c r="K67" s="300"/>
      <c r="L67" s="295"/>
      <c r="M67" s="300"/>
      <c r="N67" s="300"/>
      <c r="O67" s="300"/>
      <c r="P67" s="300"/>
      <c r="Q67" s="300"/>
      <c r="R67" s="295"/>
      <c r="S67" s="300"/>
      <c r="T67" s="300"/>
      <c r="U67" s="300"/>
      <c r="V67" s="300"/>
      <c r="W67" s="300"/>
      <c r="X67" s="295"/>
      <c r="Y67" s="300"/>
      <c r="Z67" s="300"/>
      <c r="AA67" s="300"/>
      <c r="AB67" s="300"/>
      <c r="AC67" s="300"/>
      <c r="AD67" s="300"/>
      <c r="AE67" s="295"/>
      <c r="AF67" s="300"/>
      <c r="AG67" s="300"/>
      <c r="AH67" s="300"/>
      <c r="AI67" s="300"/>
      <c r="AJ67" s="300"/>
      <c r="AK67" s="300"/>
      <c r="AL67" s="295"/>
    </row>
    <row r="68" spans="1:38">
      <c r="A68" s="60" t="s">
        <v>30</v>
      </c>
      <c r="B68" s="48">
        <v>2.3193916349809884E-2</v>
      </c>
      <c r="C68" s="68">
        <v>2.5477707006369428E-2</v>
      </c>
      <c r="D68" s="68">
        <v>5.3797468354430382E-2</v>
      </c>
      <c r="E68" s="68">
        <v>3.7795275590551181E-2</v>
      </c>
      <c r="F68" s="68">
        <v>3.2258064516129031E-2</v>
      </c>
      <c r="G68" s="48">
        <v>3.7313432835820892E-2</v>
      </c>
      <c r="H68" s="68">
        <v>1.4539579967689823E-2</v>
      </c>
      <c r="I68" s="68">
        <v>1.1627906976744186E-2</v>
      </c>
      <c r="J68" s="68">
        <v>9.9337748344370865E-3</v>
      </c>
      <c r="K68" s="68">
        <v>3.2362459546925568E-3</v>
      </c>
      <c r="L68" s="48">
        <v>9.8239869013507976E-3</v>
      </c>
      <c r="M68" s="68">
        <v>3.4602076124567475E-3</v>
      </c>
      <c r="N68" s="68">
        <v>3.5087719298245615E-3</v>
      </c>
      <c r="O68" s="68">
        <v>2.9411764705882353E-2</v>
      </c>
      <c r="P68" s="285">
        <v>1.2500000000000001E-2</v>
      </c>
      <c r="Q68" s="68">
        <v>-0.11461794019933555</v>
      </c>
      <c r="R68" s="48">
        <v>-1.9898391193903471E-2</v>
      </c>
      <c r="S68" s="68">
        <v>-3.4904013961605585E-3</v>
      </c>
      <c r="T68" s="68">
        <v>1.869158878504673E-3</v>
      </c>
      <c r="U68" s="68">
        <v>-2.2018348623853212E-2</v>
      </c>
      <c r="V68" s="285">
        <v>-7.8644888082274652E-3</v>
      </c>
      <c r="W68" s="68">
        <v>-2.2514071294559099E-2</v>
      </c>
      <c r="X68" s="48">
        <v>-1.1436413540713633E-2</v>
      </c>
      <c r="Y68" s="68">
        <v>1.4035087719298246E-2</v>
      </c>
      <c r="Z68" s="68">
        <v>3.4722222222222224E-2</v>
      </c>
      <c r="AA68" s="348">
        <v>2.4432809773123908E-2</v>
      </c>
      <c r="AB68" s="68">
        <v>4.2513863216266171E-2</v>
      </c>
      <c r="AC68" s="285">
        <v>3.023117960877297E-2</v>
      </c>
      <c r="AD68" s="68">
        <v>2.1594684385382059E-2</v>
      </c>
      <c r="AE68" s="48">
        <v>2.7959807776321538E-2</v>
      </c>
      <c r="AF68" s="68">
        <v>9.3333333333333338E-2</v>
      </c>
      <c r="AG68" s="68">
        <v>7.6794657762938229E-2</v>
      </c>
      <c r="AH68" s="348">
        <v>8.507089241034195E-2</v>
      </c>
      <c r="AI68" s="68">
        <v>8.2236842105263164E-2</v>
      </c>
      <c r="AJ68" s="285">
        <v>8.4117321527393471E-2</v>
      </c>
      <c r="AK68" s="68">
        <v>2.1959459459459461E-2</v>
      </c>
      <c r="AL68" s="48">
        <v>6.8778657774072535E-2</v>
      </c>
    </row>
    <row r="69" spans="1:38">
      <c r="A69" s="60" t="s">
        <v>10</v>
      </c>
      <c r="B69" s="48">
        <v>0.15665399239543726</v>
      </c>
      <c r="C69" s="68">
        <v>0.15764331210191082</v>
      </c>
      <c r="D69" s="68">
        <v>0.20411392405063292</v>
      </c>
      <c r="E69" s="68">
        <v>0.1921259842519685</v>
      </c>
      <c r="F69" s="68">
        <v>0.16129032258064516</v>
      </c>
      <c r="G69" s="48">
        <v>0.17871170463472114</v>
      </c>
      <c r="H69" s="68">
        <v>0.25848142164781907</v>
      </c>
      <c r="I69" s="68">
        <v>0.26800000000000002</v>
      </c>
      <c r="J69" s="68">
        <v>0.26400000000000001</v>
      </c>
      <c r="K69" s="68">
        <v>0.27993527508090615</v>
      </c>
      <c r="L69" s="48">
        <v>0.26800000000000002</v>
      </c>
      <c r="M69" s="68">
        <v>0.25432525951557095</v>
      </c>
      <c r="N69" s="68">
        <v>0.25900000000000001</v>
      </c>
      <c r="O69" s="68">
        <v>0.2826797385620915</v>
      </c>
      <c r="P69" s="285">
        <v>0.26590909090909093</v>
      </c>
      <c r="Q69" s="68">
        <v>0.10963455149501661</v>
      </c>
      <c r="R69" s="48">
        <v>0.22607959356477561</v>
      </c>
      <c r="S69" s="68">
        <v>0.23909249563699825</v>
      </c>
      <c r="T69" s="68">
        <v>0.26728971962616821</v>
      </c>
      <c r="U69" s="68">
        <v>0.22018348623853212</v>
      </c>
      <c r="V69" s="285">
        <v>0.24198427102238354</v>
      </c>
      <c r="W69" s="68">
        <v>0.21575984990619138</v>
      </c>
      <c r="X69" s="48">
        <v>0.23559011893870083</v>
      </c>
      <c r="Y69" s="68">
        <v>0.24385964912280703</v>
      </c>
      <c r="Z69" s="68">
        <v>0.27604166666666669</v>
      </c>
      <c r="AA69" s="348">
        <v>0.26003490401396162</v>
      </c>
      <c r="AB69" s="68">
        <v>0.30683918669131238</v>
      </c>
      <c r="AC69" s="285">
        <v>0.27504445761707175</v>
      </c>
      <c r="AD69" s="68">
        <v>0.25747508305647843</v>
      </c>
      <c r="AE69" s="48">
        <v>0.27042376583660988</v>
      </c>
      <c r="AF69" s="68">
        <v>0.31</v>
      </c>
      <c r="AG69" s="68">
        <v>0.31385642737896496</v>
      </c>
      <c r="AH69" s="348">
        <v>0.31192660550458717</v>
      </c>
      <c r="AI69" s="68">
        <v>0.32730263157894735</v>
      </c>
      <c r="AJ69" s="285">
        <v>0.31710016602102931</v>
      </c>
      <c r="AK69" s="68">
        <v>0.25675675675675674</v>
      </c>
      <c r="AL69" s="48">
        <v>0.30220925385577324</v>
      </c>
    </row>
    <row r="70" spans="1:38">
      <c r="A70" s="60" t="s">
        <v>18</v>
      </c>
      <c r="B70" s="48">
        <v>9.2395437262357411E-2</v>
      </c>
      <c r="C70" s="68">
        <v>0.11624203821656051</v>
      </c>
      <c r="D70" s="68">
        <v>0.12974683544303797</v>
      </c>
      <c r="E70" s="68">
        <v>0.12283464566929134</v>
      </c>
      <c r="F70" s="68">
        <v>0.11827956989247312</v>
      </c>
      <c r="G70" s="48">
        <v>0.12175962293794187</v>
      </c>
      <c r="H70" s="68">
        <v>0.11147011308562198</v>
      </c>
      <c r="I70" s="68">
        <v>0.14950166112956811</v>
      </c>
      <c r="J70" s="68">
        <v>0.12086092715231789</v>
      </c>
      <c r="K70" s="68">
        <v>0.12621359223300971</v>
      </c>
      <c r="L70" s="48">
        <v>0.12689316414244781</v>
      </c>
      <c r="M70" s="68">
        <v>0.10899653979238755</v>
      </c>
      <c r="N70" s="68">
        <v>0.14561403508771931</v>
      </c>
      <c r="O70" s="68">
        <v>0.11764705882352941</v>
      </c>
      <c r="P70" s="285">
        <v>0.12386363636363637</v>
      </c>
      <c r="Q70" s="68">
        <v>0.12458471760797342</v>
      </c>
      <c r="R70" s="48">
        <v>0.12404741744284505</v>
      </c>
      <c r="S70" s="68">
        <v>0.11343804537521815</v>
      </c>
      <c r="T70" s="68">
        <v>0.13644859813084112</v>
      </c>
      <c r="U70" s="68">
        <v>0.1834862385321101</v>
      </c>
      <c r="V70" s="285">
        <v>0.14398064125831822</v>
      </c>
      <c r="W70" s="68">
        <v>0.15196998123827393</v>
      </c>
      <c r="X70" s="48">
        <v>0.14592863677950596</v>
      </c>
      <c r="Y70" s="68">
        <v>0.12456140350877193</v>
      </c>
      <c r="Z70" s="68">
        <v>0.10416666666666667</v>
      </c>
      <c r="AA70" s="348">
        <v>0.11431064572425829</v>
      </c>
      <c r="AB70" s="68">
        <v>0.1256931608133087</v>
      </c>
      <c r="AC70" s="285">
        <v>0.11796087729697688</v>
      </c>
      <c r="AD70" s="68">
        <v>9.1362126245847178E-2</v>
      </c>
      <c r="AE70" s="48">
        <v>0.11096548711227611</v>
      </c>
      <c r="AF70" s="68">
        <v>0.12</v>
      </c>
      <c r="AG70" s="68">
        <v>0.11018363939899833</v>
      </c>
      <c r="AH70" s="348">
        <v>0.11509591326105087</v>
      </c>
      <c r="AI70" s="68">
        <v>0.25822368421052633</v>
      </c>
      <c r="AJ70" s="285">
        <v>0.16325401217487548</v>
      </c>
      <c r="AK70" s="68">
        <v>0</v>
      </c>
      <c r="AL70" s="48">
        <v>0.12296790329303876</v>
      </c>
    </row>
    <row r="71" spans="1:38" ht="1.5" customHeight="1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</row>
  </sheetData>
  <pageMargins left="0.39370078740157483" right="0.39370078740157483" top="0.39370078740157483" bottom="0.19685039370078741" header="0.31496062992125984" footer="0.31496062992125984"/>
  <pageSetup paperSize="9" scale="65" orientation="landscape" r:id="rId1"/>
  <headerFooter>
    <oddHeader>&amp;CBezeq - The Israel Telecommunication Corp. Ltd.</oddHeader>
    <oddFooter>&amp;R&amp;P of &amp;N
Pelephone financial metrics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18</vt:i4>
      </vt:variant>
      <vt:variant>
        <vt:lpstr>טווחים בעלי שם</vt:lpstr>
      </vt:variant>
      <vt:variant>
        <vt:i4>28</vt:i4>
      </vt:variant>
    </vt:vector>
  </HeadingPairs>
  <TitlesOfParts>
    <vt:vector size="46" baseType="lpstr">
      <vt:lpstr>Index</vt:lpstr>
      <vt:lpstr>Group P&amp;L</vt:lpstr>
      <vt:lpstr>Group CF</vt:lpstr>
      <vt:lpstr>Group BS</vt:lpstr>
      <vt:lpstr>Group-Adj #s</vt:lpstr>
      <vt:lpstr>Group-Other</vt:lpstr>
      <vt:lpstr> Segments</vt:lpstr>
      <vt:lpstr>Fixed-Line</vt:lpstr>
      <vt:lpstr>Pelephone</vt:lpstr>
      <vt:lpstr>B. Intl</vt:lpstr>
      <vt:lpstr>yes</vt:lpstr>
      <vt:lpstr>Subs-Adj #s</vt:lpstr>
      <vt:lpstr>KPIs</vt:lpstr>
      <vt:lpstr>Group Guidance</vt:lpstr>
      <vt:lpstr>Debt Repayments</vt:lpstr>
      <vt:lpstr>Debt Terms</vt:lpstr>
      <vt:lpstr>Dividends</vt:lpstr>
      <vt:lpstr>Glossary </vt:lpstr>
      <vt:lpstr>KPIs!_ftn1</vt:lpstr>
      <vt:lpstr>KPIs!_ftnref1</vt:lpstr>
      <vt:lpstr>KPIs!_ftnref2</vt:lpstr>
      <vt:lpstr>' Segments'!WPrint_Area_W</vt:lpstr>
      <vt:lpstr>'B. Intl'!WPrint_Area_W</vt:lpstr>
      <vt:lpstr>'Debt Repayments'!WPrint_Area_W</vt:lpstr>
      <vt:lpstr>Dividends!WPrint_Area_W</vt:lpstr>
      <vt:lpstr>'Fixed-Line'!WPrint_Area_W</vt:lpstr>
      <vt:lpstr>'Glossary '!WPrint_Area_W</vt:lpstr>
      <vt:lpstr>'Group BS'!WPrint_Area_W</vt:lpstr>
      <vt:lpstr>'Group CF'!WPrint_Area_W</vt:lpstr>
      <vt:lpstr>'Group Guidance'!WPrint_Area_W</vt:lpstr>
      <vt:lpstr>'Group P&amp;L'!WPrint_Area_W</vt:lpstr>
      <vt:lpstr>'Group-Adj #s'!WPrint_Area_W</vt:lpstr>
      <vt:lpstr>'Group-Other'!WPrint_Area_W</vt:lpstr>
      <vt:lpstr>Index!WPrint_Area_W</vt:lpstr>
      <vt:lpstr>KPIs!WPrint_Area_W</vt:lpstr>
      <vt:lpstr>Pelephone!WPrint_Area_W</vt:lpstr>
      <vt:lpstr>'Subs-Adj #s'!WPrint_Area_W</vt:lpstr>
      <vt:lpstr>yes!WPrint_Area_W</vt:lpstr>
      <vt:lpstr>'Debt Repayments'!WPrint_TitlesW</vt:lpstr>
      <vt:lpstr>Dividends!WPrint_TitlesW</vt:lpstr>
      <vt:lpstr>'Fixed-Line'!WPrint_TitlesW</vt:lpstr>
      <vt:lpstr>'Group P&amp;L'!WPrint_TitlesW</vt:lpstr>
      <vt:lpstr>'Group-Other'!WPrint_TitlesW</vt:lpstr>
      <vt:lpstr>KPIs!WPrint_TitlesW</vt:lpstr>
      <vt:lpstr>'Subs-Adj #s'!WPrint_TitlesW</vt:lpstr>
      <vt:lpstr>yes!WPrint_TitlesW</vt:lpstr>
    </vt:vector>
  </TitlesOfParts>
  <Company>בזק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bezeq</dc:creator>
  <cp:lastModifiedBy>נפתלי שטרנליכט - חטיבת כספים - Naftali Shternlicht</cp:lastModifiedBy>
  <cp:lastPrinted>2023-03-13T16:38:33Z</cp:lastPrinted>
  <dcterms:created xsi:type="dcterms:W3CDTF">1999-09-09T08:56:33Z</dcterms:created>
  <dcterms:modified xsi:type="dcterms:W3CDTF">2023-03-13T18:02:53Z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